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utyclerk\Documents\"/>
    </mc:Choice>
  </mc:AlternateContent>
  <bookViews>
    <workbookView xWindow="0" yWindow="0" windowWidth="28800" windowHeight="12435"/>
  </bookViews>
  <sheets>
    <sheet name="2014 Detail Operating" sheetId="1" r:id="rId1"/>
    <sheet name="Capital" sheetId="2" r:id="rId2"/>
    <sheet name="Overview" sheetId="6" r:id="rId3"/>
  </sheets>
  <definedNames>
    <definedName name="_xlnm.Print_Area" localSheetId="0">'2014 Detail Operating'!$A$1:$G$818</definedName>
  </definedNames>
  <calcPr calcId="152511"/>
</workbook>
</file>

<file path=xl/calcChain.xml><?xml version="1.0" encoding="utf-8"?>
<calcChain xmlns="http://schemas.openxmlformats.org/spreadsheetml/2006/main">
  <c r="G19" i="1" l="1"/>
  <c r="G24" i="1" s="1"/>
  <c r="G810" i="1" l="1"/>
  <c r="G792" i="1" l="1"/>
  <c r="F384" i="1"/>
  <c r="F314" i="1"/>
  <c r="G772" i="1" l="1"/>
  <c r="G742" i="1"/>
  <c r="G722" i="1"/>
  <c r="G684" i="1"/>
  <c r="G671" i="1"/>
  <c r="G656" i="1"/>
  <c r="G628" i="1"/>
  <c r="G535" i="1"/>
  <c r="G554" i="1"/>
  <c r="G506" i="1"/>
  <c r="G495" i="1"/>
  <c r="G488" i="1"/>
  <c r="G478" i="1"/>
  <c r="G466" i="1"/>
  <c r="G444" i="1"/>
  <c r="G437" i="1"/>
  <c r="G428" i="1"/>
  <c r="G421" i="1"/>
  <c r="G412" i="1"/>
  <c r="G397" i="1"/>
  <c r="G330" i="1"/>
  <c r="G322" i="1"/>
  <c r="G299" i="1"/>
  <c r="G287" i="1"/>
  <c r="G272" i="1"/>
  <c r="G814" i="1" l="1"/>
  <c r="G252" i="1"/>
  <c r="G236" i="1"/>
  <c r="G227" i="1"/>
  <c r="G196" i="1"/>
  <c r="G188" i="1"/>
  <c r="G175" i="1"/>
  <c r="G128" i="1"/>
  <c r="G119" i="1"/>
  <c r="G104" i="1"/>
  <c r="G97" i="1"/>
  <c r="G90" i="1"/>
  <c r="G55" i="1"/>
  <c r="G43" i="1"/>
  <c r="G32" i="1"/>
  <c r="G303" i="1" l="1"/>
  <c r="G816" i="1" s="1"/>
  <c r="G818" i="1" s="1"/>
  <c r="F742" i="1"/>
  <c r="F684" i="1"/>
  <c r="F661" i="1"/>
  <c r="F671" i="1"/>
  <c r="F458" i="1"/>
  <c r="F452" i="1"/>
  <c r="F330" i="1"/>
  <c r="F312" i="1"/>
  <c r="F138" i="1"/>
  <c r="F592" i="1"/>
  <c r="F754" i="1"/>
  <c r="F772" i="1" s="1"/>
  <c r="F340" i="1"/>
  <c r="F636" i="1"/>
  <c r="F656" i="1" s="1"/>
  <c r="F810" i="1"/>
  <c r="F560" i="1" l="1"/>
  <c r="F628" i="1" s="1"/>
  <c r="F267" i="1"/>
  <c r="F51" i="1"/>
  <c r="F143" i="1"/>
  <c r="F554" i="1" l="1"/>
  <c r="F506" i="1"/>
  <c r="F495" i="1"/>
  <c r="F466" i="1"/>
  <c r="F428" i="1"/>
  <c r="F322" i="1"/>
  <c r="F368" i="1"/>
  <c r="F397" i="1" s="1"/>
  <c r="F386" i="1"/>
  <c r="F488" i="1"/>
  <c r="F478" i="1"/>
  <c r="F530" i="1"/>
  <c r="F535" i="1" s="1"/>
  <c r="F269" i="1"/>
  <c r="F444" i="1"/>
  <c r="F437" i="1"/>
  <c r="F792" i="1" l="1"/>
  <c r="F421" i="1"/>
  <c r="F412" i="1"/>
  <c r="F722" i="1"/>
  <c r="F246" i="1"/>
  <c r="F252" i="1" s="1"/>
  <c r="F287" i="1"/>
  <c r="F272" i="1"/>
  <c r="F236" i="1"/>
  <c r="F227" i="1"/>
  <c r="F196" i="1"/>
  <c r="F188" i="1"/>
  <c r="F175" i="1"/>
  <c r="F128" i="1"/>
  <c r="F97" i="1"/>
  <c r="F119" i="1"/>
  <c r="F104" i="1"/>
  <c r="F90" i="1"/>
  <c r="F55" i="1"/>
  <c r="F43" i="1"/>
  <c r="F32" i="1"/>
  <c r="F24" i="1"/>
  <c r="F814" i="1" l="1"/>
  <c r="F303" i="1"/>
  <c r="F816" i="1" s="1"/>
  <c r="F818" i="1" s="1"/>
  <c r="E29" i="2" l="1"/>
  <c r="E13" i="2"/>
  <c r="G29" i="2"/>
  <c r="G22" i="2"/>
  <c r="F22" i="2"/>
  <c r="E22" i="2"/>
  <c r="G18" i="2"/>
  <c r="C14" i="2"/>
  <c r="G13" i="2"/>
  <c r="F13" i="2"/>
  <c r="D13" i="2"/>
  <c r="E33" i="2" l="1"/>
  <c r="G33" i="2"/>
  <c r="D488" i="1"/>
  <c r="E488" i="1"/>
  <c r="E157" i="1"/>
  <c r="D157" i="1"/>
  <c r="C322" i="1" l="1"/>
  <c r="E314" i="1"/>
  <c r="D314" i="1"/>
  <c r="D322" i="1" s="1"/>
  <c r="D299" i="1"/>
  <c r="D272" i="1"/>
  <c r="D287" i="1"/>
  <c r="E322" i="1" l="1"/>
  <c r="E24" i="1"/>
  <c r="D554" i="1" l="1"/>
  <c r="E554" i="1"/>
  <c r="E535" i="1"/>
  <c r="D535" i="1"/>
  <c r="E287" i="1"/>
  <c r="E272" i="1"/>
  <c r="E684" i="1"/>
  <c r="E671" i="1"/>
  <c r="E506" i="1"/>
  <c r="E478" i="1"/>
  <c r="E466" i="1"/>
  <c r="E412" i="1"/>
  <c r="E360" i="1"/>
  <c r="E397" i="1" s="1"/>
  <c r="E772" i="1"/>
  <c r="D769" i="1"/>
  <c r="D772" i="1" s="1"/>
  <c r="D792" i="1" l="1"/>
  <c r="E792" i="1"/>
  <c r="D722" i="1"/>
  <c r="E722" i="1"/>
  <c r="D684" i="1"/>
  <c r="D671" i="1"/>
  <c r="E636" i="1"/>
  <c r="E656" i="1" s="1"/>
  <c r="D636" i="1"/>
  <c r="D656" i="1" s="1"/>
  <c r="E560" i="1"/>
  <c r="E628" i="1" s="1"/>
  <c r="D560" i="1"/>
  <c r="D628" i="1" s="1"/>
  <c r="D412" i="1"/>
  <c r="D421" i="1"/>
  <c r="E421" i="1"/>
  <c r="D428" i="1"/>
  <c r="E428" i="1"/>
  <c r="D437" i="1"/>
  <c r="E437" i="1"/>
  <c r="D360" i="1"/>
  <c r="D236" i="1"/>
  <c r="E236" i="1"/>
  <c r="D227" i="1"/>
  <c r="E227" i="1"/>
  <c r="E173" i="1"/>
  <c r="D173" i="1"/>
  <c r="E128" i="1"/>
  <c r="D128" i="1"/>
  <c r="E43" i="1"/>
  <c r="D43" i="1"/>
  <c r="E742" i="1" l="1"/>
  <c r="D742" i="1"/>
  <c r="D506" i="1"/>
  <c r="E495" i="1"/>
  <c r="D495" i="1"/>
  <c r="D478" i="1"/>
  <c r="D466" i="1"/>
  <c r="E444" i="1"/>
  <c r="D444" i="1"/>
  <c r="D397" i="1"/>
  <c r="E330" i="1"/>
  <c r="D330" i="1"/>
  <c r="D24" i="1"/>
  <c r="D32" i="1"/>
  <c r="D55" i="1"/>
  <c r="D90" i="1"/>
  <c r="D119" i="1"/>
  <c r="D138" i="1"/>
  <c r="D188" i="1"/>
  <c r="D175" i="1"/>
  <c r="D196" i="1"/>
  <c r="E32" i="1"/>
  <c r="E55" i="1"/>
  <c r="E90" i="1"/>
  <c r="E119" i="1"/>
  <c r="E138" i="1"/>
  <c r="E188" i="1"/>
  <c r="E175" i="1"/>
  <c r="E196" i="1"/>
  <c r="E299" i="1"/>
  <c r="C397" i="1"/>
  <c r="C175" i="1"/>
  <c r="C64" i="1"/>
  <c r="C90" i="1" s="1"/>
  <c r="C466" i="1"/>
  <c r="C444" i="1"/>
  <c r="C437" i="1"/>
  <c r="C428" i="1"/>
  <c r="C421" i="1"/>
  <c r="C412" i="1"/>
  <c r="C330" i="1"/>
  <c r="C479" i="1"/>
  <c r="C496" i="1"/>
  <c r="C507" i="1"/>
  <c r="C628" i="1"/>
  <c r="C671" i="1"/>
  <c r="C684" i="1"/>
  <c r="C793" i="1"/>
  <c r="C299" i="1"/>
  <c r="C196" i="1"/>
  <c r="C188" i="1"/>
  <c r="C138" i="1"/>
  <c r="C119" i="1"/>
  <c r="C55" i="1"/>
  <c r="C32" i="1"/>
  <c r="C24" i="1"/>
  <c r="D814" i="1" l="1"/>
  <c r="D818" i="1" s="1"/>
  <c r="E814" i="1"/>
  <c r="E303" i="1"/>
  <c r="E816" i="1" s="1"/>
  <c r="D303" i="1"/>
  <c r="C814" i="1"/>
  <c r="E818" i="1" l="1"/>
</calcChain>
</file>

<file path=xl/sharedStrings.xml><?xml version="1.0" encoding="utf-8"?>
<sst xmlns="http://schemas.openxmlformats.org/spreadsheetml/2006/main" count="845" uniqueCount="534">
  <si>
    <t>BUDGET</t>
  </si>
  <si>
    <t>ACTUAL</t>
  </si>
  <si>
    <t>ACCOUNT</t>
  </si>
  <si>
    <t>DEPARTMENT/SERVICE</t>
  </si>
  <si>
    <t>Benefits</t>
  </si>
  <si>
    <t>WSIB</t>
  </si>
  <si>
    <t>Regular Wages</t>
  </si>
  <si>
    <t>Travel/Meals</t>
  </si>
  <si>
    <t>TOTAL EXPENDITURES</t>
  </si>
  <si>
    <t>Bldg. Maintenance</t>
  </si>
  <si>
    <t>Telephone</t>
  </si>
  <si>
    <t>Insurance</t>
  </si>
  <si>
    <t>Audit</t>
  </si>
  <si>
    <t>Legal</t>
  </si>
  <si>
    <t>Bank Int./Other Charges</t>
  </si>
  <si>
    <t>Postage</t>
  </si>
  <si>
    <t>Association Fees</t>
  </si>
  <si>
    <t>Advertising</t>
  </si>
  <si>
    <t>Miscellaneous</t>
  </si>
  <si>
    <t>Outside Consultants</t>
  </si>
  <si>
    <t>GENERAL GOVERNMENT</t>
  </si>
  <si>
    <t>Office Supplies</t>
  </si>
  <si>
    <t>Clothing</t>
  </si>
  <si>
    <t>Wages</t>
  </si>
  <si>
    <t>INSPECTION AND CONTROL</t>
  </si>
  <si>
    <t>ANIMAL CONTROL</t>
  </si>
  <si>
    <t>Humane Society</t>
  </si>
  <si>
    <t>PUBLIC WORKS</t>
  </si>
  <si>
    <t>STREETLIGHTING</t>
  </si>
  <si>
    <t>GARBAGE COLLECTION</t>
  </si>
  <si>
    <t>GARBAGE DISPOSAL</t>
  </si>
  <si>
    <t>Hydro</t>
  </si>
  <si>
    <t>Travel/Meals/Mileage</t>
  </si>
  <si>
    <t>COMMUNITY HALL</t>
  </si>
  <si>
    <t>PARKS DEPARTMENT</t>
  </si>
  <si>
    <t>LIBRARY</t>
  </si>
  <si>
    <t>PLANNING AND ZONING</t>
  </si>
  <si>
    <t>REVENUES</t>
  </si>
  <si>
    <t>Taxation</t>
  </si>
  <si>
    <t>Penalty &amp; Interest on Taxes</t>
  </si>
  <si>
    <t>TOTAL REVENUES</t>
  </si>
  <si>
    <t>Garbage Collection</t>
  </si>
  <si>
    <t>2.99% increase</t>
  </si>
  <si>
    <t>TAXATION</t>
  </si>
  <si>
    <t>Public School Board</t>
  </si>
  <si>
    <t>TOTAL TAXATION</t>
  </si>
  <si>
    <t>ONTARIO UNCONDITIONAL GRANTS</t>
  </si>
  <si>
    <t>ONTARIO SPECIFIC GRANTS</t>
  </si>
  <si>
    <t>TOTAL ONT. SPECIFIC GRANTS</t>
  </si>
  <si>
    <t>OTHER MUNICIPAL GRANTS</t>
  </si>
  <si>
    <t>TOTAL MUNICIPAL GRANTS</t>
  </si>
  <si>
    <t>Tax Certificates</t>
  </si>
  <si>
    <t>Dog Licence</t>
  </si>
  <si>
    <t>Building Permits</t>
  </si>
  <si>
    <t>TRANSFER FROM RESERVES</t>
  </si>
  <si>
    <t>ADMINISTRATION</t>
  </si>
  <si>
    <t>2005'</t>
  </si>
  <si>
    <t>Ontario Municipal Partnership Fund</t>
  </si>
  <si>
    <t>TOTAL OMPF</t>
  </si>
  <si>
    <t>AMO - Federal Gas Tax Rebate</t>
  </si>
  <si>
    <t>Office Supply/Equip Rental</t>
  </si>
  <si>
    <t>Computer-Equip Serv. Contract</t>
  </si>
  <si>
    <t>Bad Debts/Write Offs</t>
  </si>
  <si>
    <t>Building Inspections</t>
  </si>
  <si>
    <t xml:space="preserve"> </t>
  </si>
  <si>
    <t>TOTAL REVENUE</t>
  </si>
  <si>
    <t>"2013"</t>
  </si>
  <si>
    <t>"2014"</t>
  </si>
  <si>
    <t>Provincial Offences Act</t>
  </si>
  <si>
    <t>CIIF Grant - Solar Panels</t>
  </si>
  <si>
    <t>MIII Capital Study</t>
  </si>
  <si>
    <t>Tax Collection/Registration Fees</t>
  </si>
  <si>
    <t>Copy/Fax Services</t>
  </si>
  <si>
    <t>Community Access Site</t>
  </si>
  <si>
    <t>NSF Fees</t>
  </si>
  <si>
    <t>Fee For U.S. Currency</t>
  </si>
  <si>
    <t>Grant for Grounds</t>
  </si>
  <si>
    <t>LANDFILL REVENUE</t>
  </si>
  <si>
    <t>Landfill - Hilton Township</t>
  </si>
  <si>
    <t>Landfill - Tipping Fees (Daily)</t>
  </si>
  <si>
    <t>Landfill - Sale of Scrap</t>
  </si>
  <si>
    <t>Sludge from others</t>
  </si>
  <si>
    <t>RECYCLING REVENUES</t>
  </si>
  <si>
    <t>Recycling from Township</t>
  </si>
  <si>
    <t>Recycling Rebate</t>
  </si>
  <si>
    <t>TOTAL RECYCLING REVENUE</t>
  </si>
  <si>
    <t>PARKS</t>
  </si>
  <si>
    <t>Rezoning Fees</t>
  </si>
  <si>
    <t>Memory Lane</t>
  </si>
  <si>
    <t>Rental of Old Office - HUFD</t>
  </si>
  <si>
    <t>Rental of Waterfront Centre Units</t>
  </si>
  <si>
    <t>MARINA REVENUE</t>
  </si>
  <si>
    <t>Seasonal Dockage</t>
  </si>
  <si>
    <t>Seasonal Ramp</t>
  </si>
  <si>
    <t>Transient Dockage</t>
  </si>
  <si>
    <t>Transient - Week/Monthly Ramp</t>
  </si>
  <si>
    <t>Shore Power</t>
  </si>
  <si>
    <t>Winter Storage</t>
  </si>
  <si>
    <t>Launch - Haul-out</t>
  </si>
  <si>
    <t>Pump-outs</t>
  </si>
  <si>
    <t>Charts</t>
  </si>
  <si>
    <t>Oil</t>
  </si>
  <si>
    <t>Ice</t>
  </si>
  <si>
    <t>Laundry</t>
  </si>
  <si>
    <t>Student Grants</t>
  </si>
  <si>
    <t>Inventory (Ending - Beginning)</t>
  </si>
  <si>
    <t>TOTAL MARINA REVENUE</t>
  </si>
  <si>
    <t>RECREATION &amp; CULTURAL REVENUE</t>
  </si>
  <si>
    <t>Community Night</t>
  </si>
  <si>
    <t>Recreation Fundraising/Donations</t>
  </si>
  <si>
    <t>Arts at the Dock</t>
  </si>
  <si>
    <t>Open Air Market</t>
  </si>
  <si>
    <t>TOTAL REC. &amp; CULTURAL REVENUE</t>
  </si>
  <si>
    <t>COMMUNITY HALL REVENUE</t>
  </si>
  <si>
    <t>Hall Rental</t>
  </si>
  <si>
    <t>GOVERNANCE</t>
  </si>
  <si>
    <t>Well Pumping Station Meter</t>
  </si>
  <si>
    <t>Transfer from Recreation Reserve</t>
  </si>
  <si>
    <t>TOTAL COMMUNITY HALL REVENUE</t>
  </si>
  <si>
    <t>Council Honorariums</t>
  </si>
  <si>
    <t>TOTAL GOVERNANCE EXPENDITURE</t>
  </si>
  <si>
    <t>TOTAL ADMINISTRATION EXP.</t>
  </si>
  <si>
    <t>Internet</t>
  </si>
  <si>
    <t>Tax Collection Costs</t>
  </si>
  <si>
    <t>EFT Fees for Taxes/Water/Sewer</t>
  </si>
  <si>
    <t>Meetings/Donations</t>
  </si>
  <si>
    <t>Insurance - Volunteers</t>
  </si>
  <si>
    <t>Computer Software/Hardware (Grant)</t>
  </si>
  <si>
    <t>Election</t>
  </si>
  <si>
    <t>Property Assessment</t>
  </si>
  <si>
    <t>Staff Hiring/Training</t>
  </si>
  <si>
    <t>Propane ( Office)</t>
  </si>
  <si>
    <t>Bldg. Supplies</t>
  </si>
  <si>
    <t>Grounds - Snow Removal (General)</t>
  </si>
  <si>
    <t>Fire Extinguisher Inspections (All)</t>
  </si>
  <si>
    <t>Fire Board Operating</t>
  </si>
  <si>
    <t>Emergency Measures</t>
  </si>
  <si>
    <t>O.P.P. Contract</t>
  </si>
  <si>
    <t>Civic Addressing/911</t>
  </si>
  <si>
    <t>HEALTH SERVICES</t>
  </si>
  <si>
    <t>Algoma Public Health</t>
  </si>
  <si>
    <t>Roads Maintenance</t>
  </si>
  <si>
    <t>Roads Winter Control</t>
  </si>
  <si>
    <t>Road Contruction/Surface Treatment</t>
  </si>
  <si>
    <t>Workshop Maintenance/Utilities</t>
  </si>
  <si>
    <t>Equipment &amp; Signage</t>
  </si>
  <si>
    <t>Annual Principal Payment</t>
  </si>
  <si>
    <t>Annual Interest Payment</t>
  </si>
  <si>
    <t>Landfill Repairs/Maintenance</t>
  </si>
  <si>
    <t>Landfill Attendants</t>
  </si>
  <si>
    <t>Recycling/Hazardous Waste</t>
  </si>
  <si>
    <t>MARINA OPERATION</t>
  </si>
  <si>
    <t>Water/Sewer</t>
  </si>
  <si>
    <t>Repair &amp; Maintenance</t>
  </si>
  <si>
    <t>Propane</t>
  </si>
  <si>
    <t>Pump-outs of Holding Tank</t>
  </si>
  <si>
    <t>Janitorial/Paper Supplies</t>
  </si>
  <si>
    <t>Garbage Haulage</t>
  </si>
  <si>
    <t>Credit Card Charges</t>
  </si>
  <si>
    <t>Launch &amp; Haul-out</t>
  </si>
  <si>
    <t>Bldg./Dock Improvements &amp; Repairs</t>
  </si>
  <si>
    <t>TSSA Upgrades &amp; Inspections</t>
  </si>
  <si>
    <t>Staff Shirts</t>
  </si>
  <si>
    <t>TSSA Fuel License</t>
  </si>
  <si>
    <t>Radio License</t>
  </si>
  <si>
    <t>Clean Marine</t>
  </si>
  <si>
    <t>Provincial lease payment</t>
  </si>
  <si>
    <t>Landscaping</t>
  </si>
  <si>
    <t>Gas and Diesel</t>
  </si>
  <si>
    <t>Clothing for Resale</t>
  </si>
  <si>
    <t>Sewer/Water</t>
  </si>
  <si>
    <t>Snow Removal</t>
  </si>
  <si>
    <t>TSSA Lift Inspections</t>
  </si>
  <si>
    <t>Grounds Maintenance</t>
  </si>
  <si>
    <t>Horticultural Society</t>
  </si>
  <si>
    <t>RECREATION &amp; CULTURAL</t>
  </si>
  <si>
    <t>Recreation Committee</t>
  </si>
  <si>
    <t>Forbes Community Park</t>
  </si>
  <si>
    <t>Library Services</t>
  </si>
  <si>
    <t>Museum Board</t>
  </si>
  <si>
    <t>Other Special Events</t>
  </si>
  <si>
    <t>Planning Board</t>
  </si>
  <si>
    <t>Rezoning/OP</t>
  </si>
  <si>
    <t>Forest Street - Interest</t>
  </si>
  <si>
    <t>MIII Capital Plan</t>
  </si>
  <si>
    <t>Solar Panel Project - Interest</t>
  </si>
  <si>
    <t>Solar Panel Project - Principal</t>
  </si>
  <si>
    <t>SOCIAL SERVICES</t>
  </si>
  <si>
    <t>ADSAB - Ontario Works</t>
  </si>
  <si>
    <t>ADSAB - Child Care</t>
  </si>
  <si>
    <t>Land Ambulances</t>
  </si>
  <si>
    <t>Social Housing</t>
  </si>
  <si>
    <t>ADSAB - Board Costs</t>
  </si>
  <si>
    <t>Education</t>
  </si>
  <si>
    <t>OCWA Operating Costs</t>
  </si>
  <si>
    <t>WATERFRONT CENTRE EXPENDITURES</t>
  </si>
  <si>
    <t>Repairs/Maintenance</t>
  </si>
  <si>
    <t>Plumbing, Eavetroughs, HVAC &amp;</t>
  </si>
  <si>
    <t xml:space="preserve">       communications wiring</t>
  </si>
  <si>
    <t>Hydro (Office)</t>
  </si>
  <si>
    <t>Hydro (Old Office)</t>
  </si>
  <si>
    <t>Transfer from Water/Sewer Reserve</t>
  </si>
  <si>
    <t>4009-9101</t>
  </si>
  <si>
    <t>4505-1010</t>
  </si>
  <si>
    <t>4600-1010</t>
  </si>
  <si>
    <t>4500-1010</t>
  </si>
  <si>
    <t>4510-1010</t>
  </si>
  <si>
    <t>4515-1010</t>
  </si>
  <si>
    <t>4420-1010</t>
  </si>
  <si>
    <t>4223-4045</t>
  </si>
  <si>
    <t>4221-4045</t>
  </si>
  <si>
    <t>4220-4045</t>
  </si>
  <si>
    <t>4222-4045</t>
  </si>
  <si>
    <t>4224-4046</t>
  </si>
  <si>
    <t>4250-4046</t>
  </si>
  <si>
    <t>4500-9091</t>
  </si>
  <si>
    <t>4230-9093</t>
  </si>
  <si>
    <t>4231-9093</t>
  </si>
  <si>
    <t>4232-9093</t>
  </si>
  <si>
    <t>4250-9093</t>
  </si>
  <si>
    <t>4233-9093</t>
  </si>
  <si>
    <t>4234-9093</t>
  </si>
  <si>
    <t>4115-9093</t>
  </si>
  <si>
    <t>4405-2023</t>
  </si>
  <si>
    <t>4410-2023</t>
  </si>
  <si>
    <t>4300-1010</t>
  </si>
  <si>
    <t>4625-8090</t>
  </si>
  <si>
    <t>4645-8090</t>
  </si>
  <si>
    <t>4610-8082</t>
  </si>
  <si>
    <t>4420-8084</t>
  </si>
  <si>
    <t>WATER REVENUE</t>
  </si>
  <si>
    <t>Water User Fee</t>
  </si>
  <si>
    <t>Fire Dept. User Fee for Hydrants</t>
  </si>
  <si>
    <t>Marina User Fee</t>
  </si>
  <si>
    <t>Waterfront Centre User Fee</t>
  </si>
  <si>
    <t>Community Hall User Fee</t>
  </si>
  <si>
    <t>TOTAL WATER REVENUE</t>
  </si>
  <si>
    <t>Sewer User Fee</t>
  </si>
  <si>
    <t>TOTAL SEWAGE REVENUE</t>
  </si>
  <si>
    <t>WATER EXPENDITURES</t>
  </si>
  <si>
    <t>Telephone/Alarm</t>
  </si>
  <si>
    <t>Hydrant Maintenance</t>
  </si>
  <si>
    <t>Maintenance/Capital</t>
  </si>
  <si>
    <t>Transfer to Sewage Reserve</t>
  </si>
  <si>
    <t>Transfer from Special Projects Fund</t>
  </si>
  <si>
    <t>Taxation - Residential/Farm</t>
  </si>
  <si>
    <t>Taxation - Multi-Residential</t>
  </si>
  <si>
    <t>Taxation Commercial - Occupied</t>
  </si>
  <si>
    <t>Taxation Commercial - Vacant Land</t>
  </si>
  <si>
    <t>Taxation - Industrial</t>
  </si>
  <si>
    <t>4001-1010</t>
  </si>
  <si>
    <t>4002-1010</t>
  </si>
  <si>
    <t>4003-1010</t>
  </si>
  <si>
    <t>4004-1010</t>
  </si>
  <si>
    <t>4005-1010</t>
  </si>
  <si>
    <t>4110-1010</t>
  </si>
  <si>
    <t>4105-1010</t>
  </si>
  <si>
    <t>4115-1010</t>
  </si>
  <si>
    <t>4101-1010</t>
  </si>
  <si>
    <t>4240-9093</t>
  </si>
  <si>
    <t>4245-9093</t>
  </si>
  <si>
    <t>4630-8082</t>
  </si>
  <si>
    <t>Summer Festival (Car Show)</t>
  </si>
  <si>
    <t>4620-8082</t>
  </si>
  <si>
    <t>4210-4044</t>
  </si>
  <si>
    <t>Penalty &amp; Interest - Water/Sewage</t>
  </si>
  <si>
    <t>4211-4044</t>
  </si>
  <si>
    <t>4215-4041</t>
  </si>
  <si>
    <t>4650-8090</t>
  </si>
  <si>
    <t>4650-4044</t>
  </si>
  <si>
    <t>4650-8082</t>
  </si>
  <si>
    <t>6009-1011</t>
  </si>
  <si>
    <t>5001-1000</t>
  </si>
  <si>
    <t>5004-1000</t>
  </si>
  <si>
    <t>6008-1000</t>
  </si>
  <si>
    <t>6002-1010</t>
  </si>
  <si>
    <t>6001-1010</t>
  </si>
  <si>
    <t>6550-1010</t>
  </si>
  <si>
    <t>6510-1010</t>
  </si>
  <si>
    <t>6010-1010</t>
  </si>
  <si>
    <t>6521-1010</t>
  </si>
  <si>
    <t>6522-1010</t>
  </si>
  <si>
    <t>6504-1010</t>
  </si>
  <si>
    <t>6505-1010</t>
  </si>
  <si>
    <t>6004-1010</t>
  </si>
  <si>
    <t>6503-1010</t>
  </si>
  <si>
    <t>6502-1010</t>
  </si>
  <si>
    <t>7004-1010</t>
  </si>
  <si>
    <t>6012-1010</t>
  </si>
  <si>
    <t>6007-1010</t>
  </si>
  <si>
    <t>6006-1010</t>
  </si>
  <si>
    <t>7005-1010</t>
  </si>
  <si>
    <t>6501-7072</t>
  </si>
  <si>
    <t>6050-1010</t>
  </si>
  <si>
    <t>6507-1010</t>
  </si>
  <si>
    <t>6600-1010</t>
  </si>
  <si>
    <t>7030-1010</t>
  </si>
  <si>
    <t>6545-1010</t>
  </si>
  <si>
    <t>6501-1010</t>
  </si>
  <si>
    <t>6501-2021</t>
  </si>
  <si>
    <t>6515-1010</t>
  </si>
  <si>
    <t>6041-2021</t>
  </si>
  <si>
    <t>6501-2022</t>
  </si>
  <si>
    <t>6501-5051</t>
  </si>
  <si>
    <t>6560-2023</t>
  </si>
  <si>
    <t>6565-2023</t>
  </si>
  <si>
    <t>6002-3033</t>
  </si>
  <si>
    <t>6551-3033</t>
  </si>
  <si>
    <t>6552-3033</t>
  </si>
  <si>
    <t>6015-3033</t>
  </si>
  <si>
    <t>6521-3034</t>
  </si>
  <si>
    <t>7002-3034</t>
  </si>
  <si>
    <t>6501-2024</t>
  </si>
  <si>
    <t>6555-4045</t>
  </si>
  <si>
    <t>6002-4045</t>
  </si>
  <si>
    <t>5001-4045</t>
  </si>
  <si>
    <t>6556-4046</t>
  </si>
  <si>
    <t>6530-4043</t>
  </si>
  <si>
    <t>6504-4043</t>
  </si>
  <si>
    <t>6521-4043</t>
  </si>
  <si>
    <t>6550-4043</t>
  </si>
  <si>
    <t>6531-4043</t>
  </si>
  <si>
    <t>6002-4043</t>
  </si>
  <si>
    <t>6530-4042</t>
  </si>
  <si>
    <t>6504-4042</t>
  </si>
  <si>
    <t>6521-4042</t>
  </si>
  <si>
    <t>6550-4042</t>
  </si>
  <si>
    <t>8055-4042</t>
  </si>
  <si>
    <t>6002-4042</t>
  </si>
  <si>
    <t>5001-9093</t>
  </si>
  <si>
    <t>6003-9093</t>
  </si>
  <si>
    <t>7003-9093</t>
  </si>
  <si>
    <t>6010-9093</t>
  </si>
  <si>
    <t>6523-9093</t>
  </si>
  <si>
    <t>6521-9093</t>
  </si>
  <si>
    <t>6005-9093</t>
  </si>
  <si>
    <t>6050-9093</t>
  </si>
  <si>
    <t>6504-9093</t>
  </si>
  <si>
    <t>6505-9093</t>
  </si>
  <si>
    <t>6004-9093</t>
  </si>
  <si>
    <t>6002-9093</t>
  </si>
  <si>
    <t>6014-9093</t>
  </si>
  <si>
    <t>6580-9093</t>
  </si>
  <si>
    <t>6013-9093</t>
  </si>
  <si>
    <t>6008-9093</t>
  </si>
  <si>
    <t>Equipment</t>
  </si>
  <si>
    <t>6011-9093</t>
  </si>
  <si>
    <t>6015-9093</t>
  </si>
  <si>
    <t>6522-9093</t>
  </si>
  <si>
    <t>6555-9093</t>
  </si>
  <si>
    <t>6581-9093</t>
  </si>
  <si>
    <t>6501-9093</t>
  </si>
  <si>
    <t>Harbour Masters Grill</t>
  </si>
  <si>
    <t>7010-9093</t>
  </si>
  <si>
    <t>7001-9093</t>
  </si>
  <si>
    <t>6002-8084</t>
  </si>
  <si>
    <t>6521-8084</t>
  </si>
  <si>
    <t>6523-8084</t>
  </si>
  <si>
    <t>6550-8084</t>
  </si>
  <si>
    <t>6522-8084</t>
  </si>
  <si>
    <t>6540-8084</t>
  </si>
  <si>
    <t>6001-8084</t>
  </si>
  <si>
    <t>6504-8084</t>
  </si>
  <si>
    <t>6004-8084</t>
  </si>
  <si>
    <t>6014-8081</t>
  </si>
  <si>
    <t>6036-8081</t>
  </si>
  <si>
    <t>6035-8081</t>
  </si>
  <si>
    <t>6501-8087</t>
  </si>
  <si>
    <t>6002-8087</t>
  </si>
  <si>
    <t>6020-8081</t>
  </si>
  <si>
    <t>6025-8088</t>
  </si>
  <si>
    <t>6026-8082</t>
  </si>
  <si>
    <t>6027-8082</t>
  </si>
  <si>
    <t>6028-8082</t>
  </si>
  <si>
    <t>4515-8089</t>
  </si>
  <si>
    <t>6501-9091</t>
  </si>
  <si>
    <t>6050-9091</t>
  </si>
  <si>
    <t>6003-9092</t>
  </si>
  <si>
    <t>7002-3033</t>
  </si>
  <si>
    <t>6601-3033</t>
  </si>
  <si>
    <t>6013-9094</t>
  </si>
  <si>
    <t>6521-9094</t>
  </si>
  <si>
    <t>6523-9094</t>
  </si>
  <si>
    <t>6002-9094</t>
  </si>
  <si>
    <t>6550-9094</t>
  </si>
  <si>
    <t>6004-9094</t>
  </si>
  <si>
    <t>6001-9094</t>
  </si>
  <si>
    <t>6501-6061</t>
  </si>
  <si>
    <t>6501-6062</t>
  </si>
  <si>
    <t>6501-5052</t>
  </si>
  <si>
    <t>6501-7071</t>
  </si>
  <si>
    <t>6590-9101</t>
  </si>
  <si>
    <t>6501-1013</t>
  </si>
  <si>
    <t>TOTAL LANDFILL REVENUE</t>
  </si>
  <si>
    <t>TOTAL PLANNING/ZONING REVENUE</t>
  </si>
  <si>
    <t>TOTAL GENERAL GOV'T REVENUE</t>
  </si>
  <si>
    <t>LICENSES AND PERMITS</t>
  </si>
  <si>
    <t>TOTAL LICENCES &amp; PERMITS REVENUES</t>
  </si>
  <si>
    <t>TOTAL PARKS REVENUES</t>
  </si>
  <si>
    <t>SEWAGE REVENUE</t>
  </si>
  <si>
    <t>TOTAL TRANSFER FROM RESERVES</t>
  </si>
  <si>
    <t>2014 BUDGET - EXPENDITURES</t>
  </si>
  <si>
    <t>TOTAL SOCIAL SERVICES EXP.</t>
  </si>
  <si>
    <t>TOTAL W/F CENTRE EXPENDITURES</t>
  </si>
  <si>
    <t>TOTAL PLANNING &amp; ZONING EXP.</t>
  </si>
  <si>
    <t>TOTAL RECREATION &amp; CULTURAL EXP.</t>
  </si>
  <si>
    <t>TOTAL LIBRARY EXPENDITURES</t>
  </si>
  <si>
    <t>TOTAL PARKS DEPT. EXPENDITURES</t>
  </si>
  <si>
    <t>TOTAL COMMUNITY HALL EXP.</t>
  </si>
  <si>
    <t>TOTAL MARINA EXPENDITURES</t>
  </si>
  <si>
    <t>TOTAL SEWAGE EXPENDITURES</t>
  </si>
  <si>
    <t>SEWAGE EXPENDITURES</t>
  </si>
  <si>
    <t>TOTAL WATER EXPENDITURES</t>
  </si>
  <si>
    <t>TOTAL GARBAGE DISPOSAL EXP.</t>
  </si>
  <si>
    <t>TOTAL GARBAGE COLLECTION EXP.</t>
  </si>
  <si>
    <t>TOTAL STREETLIGHTING EXP.</t>
  </si>
  <si>
    <t>TOTAL PUBLIC WORKS EXP.</t>
  </si>
  <si>
    <t>TOTAL ANIMAL CONTROL EXP.</t>
  </si>
  <si>
    <t>TOTAL BUILDING INSPECTION EXP.</t>
  </si>
  <si>
    <t>TOTAL POLICE SERVICES EXP.</t>
  </si>
  <si>
    <t xml:space="preserve">POLICE SERVICES </t>
  </si>
  <si>
    <t>TOTAL FIRE SERVICES EXP.</t>
  </si>
  <si>
    <t>FIRE SERVICES</t>
  </si>
  <si>
    <t>TOTAL GENERAL GOVERNMENT EXP.</t>
  </si>
  <si>
    <t>Surplus/(Deficit)</t>
  </si>
  <si>
    <t>Janitor/Maintenance/Supplies</t>
  </si>
  <si>
    <t>Other Supplies</t>
  </si>
  <si>
    <t>Building Cleaning/Maintenance/Supplies</t>
  </si>
  <si>
    <t>Other Supplies/Signage</t>
  </si>
  <si>
    <t>Land Purchase - Mortgage Payable</t>
  </si>
  <si>
    <t>Land Purchase - Laneways</t>
  </si>
  <si>
    <t>STREETLIGHTING REVENUE</t>
  </si>
  <si>
    <t>Algoma Power Grant</t>
  </si>
  <si>
    <t>TOTAL STREETLIGHTING REVENUE</t>
  </si>
  <si>
    <t>OMERS Adjustment</t>
  </si>
  <si>
    <t>SOLAR PANEL REVENUE</t>
  </si>
  <si>
    <t>MicroFit Solar Panel Revenue</t>
  </si>
  <si>
    <t>TOTAL SOLAR PANEL REVENUE</t>
  </si>
  <si>
    <t>HILTON UNION LIBRARY BOARD</t>
  </si>
  <si>
    <t>Donation</t>
  </si>
  <si>
    <t>Furnace</t>
  </si>
  <si>
    <t>LIBRARY REVENUE</t>
  </si>
  <si>
    <t>Gas/Diesel</t>
  </si>
  <si>
    <t>Watercolour Classes</t>
  </si>
  <si>
    <t>Belly Dancing Classes</t>
  </si>
  <si>
    <t>Clay Classes</t>
  </si>
  <si>
    <t>Photography Classes</t>
  </si>
  <si>
    <t>Exercise Classes</t>
  </si>
  <si>
    <t>Christmas Craft Sale</t>
  </si>
  <si>
    <t>Potluck Suppers</t>
  </si>
  <si>
    <t>Miscellaneous Donations</t>
  </si>
  <si>
    <t>Hall Donation</t>
  </si>
  <si>
    <t>6521-3033</t>
  </si>
  <si>
    <t>Hydro - Workshop</t>
  </si>
  <si>
    <t>6504-3033</t>
  </si>
  <si>
    <t>6601-3034</t>
  </si>
  <si>
    <t>SOLAR PANELS</t>
  </si>
  <si>
    <t>7003-3036</t>
  </si>
  <si>
    <t>7010-3036</t>
  </si>
  <si>
    <t>6601-3036</t>
  </si>
  <si>
    <t>TOTAL SOLAR PANEL EXP.</t>
  </si>
  <si>
    <t>HST Error - 2012/2013/Jan-Mar.2014</t>
  </si>
  <si>
    <t>7010-4043</t>
  </si>
  <si>
    <t>7002-4043</t>
  </si>
  <si>
    <t>Loan Interest/Bank Charges</t>
  </si>
  <si>
    <t>Water/Sewage Loan Repayment - Principal</t>
  </si>
  <si>
    <t>7002-9093</t>
  </si>
  <si>
    <t>Marina Loan - Principal</t>
  </si>
  <si>
    <t>Marina Loan - Interest</t>
  </si>
  <si>
    <t>Marina Land Purchase - Principal</t>
  </si>
  <si>
    <t>Marina Land Purchase - Interest</t>
  </si>
  <si>
    <t>6516-8084</t>
  </si>
  <si>
    <t>6521-8081</t>
  </si>
  <si>
    <t>6037-8081</t>
  </si>
  <si>
    <t>Rink</t>
  </si>
  <si>
    <t>6004-8087</t>
  </si>
  <si>
    <t>Library share of insurance</t>
  </si>
  <si>
    <t>6503-8087</t>
  </si>
  <si>
    <t>Library share of audit</t>
  </si>
  <si>
    <t>Bldg. Maintenance - furnace</t>
  </si>
  <si>
    <t>6029-8082</t>
  </si>
  <si>
    <t>6030-8082</t>
  </si>
  <si>
    <t>6031.-8082</t>
  </si>
  <si>
    <t>6032-8082</t>
  </si>
  <si>
    <t>6033-8082</t>
  </si>
  <si>
    <t>6034-8082</t>
  </si>
  <si>
    <t>6038-8082</t>
  </si>
  <si>
    <t>6039-8082</t>
  </si>
  <si>
    <t>6055-8090</t>
  </si>
  <si>
    <t>W/C Loan - Principal</t>
  </si>
  <si>
    <t>7010-9094</t>
  </si>
  <si>
    <t>7002-9094</t>
  </si>
  <si>
    <t>W/C Loan - Interest</t>
  </si>
  <si>
    <t>TRANSFER TO RESERVES</t>
  </si>
  <si>
    <t>Transfer to Recreation Reserve</t>
  </si>
  <si>
    <t>Transfer to Special Events Reserve</t>
  </si>
  <si>
    <t>Transfer to Library Reserve</t>
  </si>
  <si>
    <t>Transfer for Mortgage Payable</t>
  </si>
  <si>
    <t>Transfer to Land Purchase Reserve</t>
  </si>
  <si>
    <t xml:space="preserve">     TOTAL TRANSFER TO RESERVES</t>
  </si>
  <si>
    <t>UNFINANCED CAPITAL OUTLAY</t>
  </si>
  <si>
    <t>Unfunded Capital - Prior Years</t>
  </si>
  <si>
    <t>4651-3036</t>
  </si>
  <si>
    <t>4421-1010</t>
  </si>
  <si>
    <t>4251-1010</t>
  </si>
  <si>
    <t>4631-8082</t>
  </si>
  <si>
    <t>4632-8082</t>
  </si>
  <si>
    <t>4633-8082</t>
  </si>
  <si>
    <t>4634-8082</t>
  </si>
  <si>
    <t>4636-8082</t>
  </si>
  <si>
    <t>4637-8082</t>
  </si>
  <si>
    <t>4638-8090</t>
  </si>
  <si>
    <t>4600-8082</t>
  </si>
  <si>
    <t>4600-8084</t>
  </si>
  <si>
    <t>4600-8087</t>
  </si>
  <si>
    <t>Equipment Maintenance</t>
  </si>
  <si>
    <t>Commitments - 2013 Unfunded</t>
  </si>
  <si>
    <t>TOTAL 2013 UNFINANCED CAPITAL OUTLAY</t>
  </si>
  <si>
    <t>TOTAL 2014 UNFINANCED CAPITAL OUTLAY</t>
  </si>
  <si>
    <t>"2015"</t>
  </si>
  <si>
    <t>4646-8090</t>
  </si>
  <si>
    <t>4320-4044</t>
  </si>
  <si>
    <t>TOTAL HEALTH SERVICES EXP.</t>
  </si>
  <si>
    <t>6561-9093</t>
  </si>
  <si>
    <t>4253-1010</t>
  </si>
  <si>
    <t>Election Revenue - Nom. Fee &amp; Twp.</t>
  </si>
  <si>
    <t>.</t>
  </si>
  <si>
    <t>OCIF</t>
  </si>
  <si>
    <t>OCIF Grant Funding - Works</t>
  </si>
  <si>
    <t xml:space="preserve">    - Web Site</t>
  </si>
  <si>
    <t>Advertising/Promotion/Web Site</t>
  </si>
  <si>
    <t>VILLAGE OF HILTON BEACH - 2015 BUDGET</t>
  </si>
  <si>
    <t>Landfill - Tree Harvesting</t>
  </si>
  <si>
    <t>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</si>
</sst>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 val="doubleAccounting"/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165" fontId="1" fillId="0" borderId="0" xfId="1" applyNumberFormat="1"/>
    <xf numFmtId="0" fontId="4" fillId="0" borderId="0" xfId="0" applyFont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164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65" fontId="4" fillId="0" borderId="0" xfId="1" applyNumberFormat="1" applyFont="1"/>
    <xf numFmtId="164" fontId="4" fillId="0" borderId="0" xfId="1" applyFont="1"/>
    <xf numFmtId="165" fontId="0" fillId="0" borderId="0" xfId="0" applyNumberFormat="1"/>
    <xf numFmtId="0" fontId="5" fillId="0" borderId="0" xfId="0" applyFont="1"/>
    <xf numFmtId="164" fontId="0" fillId="0" borderId="0" xfId="1" applyFont="1"/>
    <xf numFmtId="165" fontId="0" fillId="0" borderId="0" xfId="1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/>
    <xf numFmtId="17" fontId="0" fillId="0" borderId="0" xfId="0" applyNumberFormat="1"/>
    <xf numFmtId="165" fontId="6" fillId="0" borderId="0" xfId="1" applyNumberFormat="1" applyFont="1" applyAlignment="1">
      <alignment horizontal="center"/>
    </xf>
    <xf numFmtId="165" fontId="3" fillId="0" borderId="0" xfId="1" applyNumberFormat="1" applyFont="1"/>
    <xf numFmtId="164" fontId="3" fillId="0" borderId="0" xfId="1" applyFont="1"/>
    <xf numFmtId="165" fontId="3" fillId="0" borderId="0" xfId="0" applyNumberFormat="1" applyFont="1"/>
    <xf numFmtId="165" fontId="6" fillId="0" borderId="0" xfId="1" applyNumberFormat="1" applyFont="1"/>
    <xf numFmtId="164" fontId="4" fillId="0" borderId="0" xfId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3" fillId="0" borderId="0" xfId="0" applyFont="1" applyAlignment="1"/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7" fillId="0" borderId="0" xfId="0" applyFont="1"/>
    <xf numFmtId="164" fontId="5" fillId="0" borderId="0" xfId="1" applyFont="1"/>
    <xf numFmtId="10" fontId="6" fillId="0" borderId="0" xfId="3" applyNumberFormat="1" applyFont="1"/>
    <xf numFmtId="10" fontId="6" fillId="0" borderId="0" xfId="3" quotePrefix="1" applyNumberFormat="1" applyFont="1"/>
    <xf numFmtId="0" fontId="5" fillId="0" borderId="0" xfId="0" applyFont="1" applyAlignment="1">
      <alignment horizontal="left"/>
    </xf>
    <xf numFmtId="165" fontId="5" fillId="0" borderId="0" xfId="1" applyNumberFormat="1" applyFont="1" applyAlignment="1">
      <alignment horizontal="center"/>
    </xf>
    <xf numFmtId="165" fontId="0" fillId="0" borderId="0" xfId="2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1" fillId="0" borderId="0" xfId="1" applyNumberFormat="1" applyFont="1"/>
    <xf numFmtId="164" fontId="1" fillId="0" borderId="0" xfId="1" applyFont="1"/>
    <xf numFmtId="164" fontId="9" fillId="0" borderId="0" xfId="1" applyFont="1"/>
    <xf numFmtId="164" fontId="1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5" fontId="9" fillId="0" borderId="0" xfId="1" applyNumberFormat="1" applyFont="1"/>
    <xf numFmtId="164" fontId="10" fillId="0" borderId="0" xfId="1" applyFont="1"/>
    <xf numFmtId="164" fontId="6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urrency" xfId="1" builtinId="4"/>
    <cellStyle name="Currency 2" xfId="2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7"/>
  <sheetViews>
    <sheetView tabSelected="1" zoomScaleNormal="100" workbookViewId="0">
      <selection activeCell="F794" sqref="F794"/>
    </sheetView>
  </sheetViews>
  <sheetFormatPr defaultRowHeight="12.75" x14ac:dyDescent="0.2"/>
  <cols>
    <col min="1" max="1" width="11.85546875" customWidth="1"/>
    <col min="2" max="2" width="32.140625" customWidth="1"/>
    <col min="3" max="3" width="13.85546875" hidden="1" customWidth="1"/>
    <col min="4" max="4" width="18" style="14" customWidth="1"/>
    <col min="5" max="5" width="16.28515625" style="14" customWidth="1"/>
    <col min="6" max="6" width="19.140625" style="13" customWidth="1"/>
    <col min="7" max="7" width="21" style="13" customWidth="1"/>
    <col min="8" max="8" width="12.28515625" customWidth="1"/>
    <col min="9" max="9" width="13" customWidth="1"/>
    <col min="10" max="10" width="11.28515625" customWidth="1"/>
  </cols>
  <sheetData>
    <row r="1" spans="1:7" x14ac:dyDescent="0.2">
      <c r="A1" s="53" t="s">
        <v>531</v>
      </c>
      <c r="B1" s="53"/>
      <c r="C1" s="53"/>
      <c r="D1" s="53"/>
      <c r="E1" s="53"/>
    </row>
    <row r="2" spans="1:7" x14ac:dyDescent="0.2">
      <c r="A2" s="54" t="s">
        <v>37</v>
      </c>
      <c r="B2" s="54"/>
      <c r="C2" s="54"/>
      <c r="D2" s="54"/>
      <c r="E2" s="54"/>
    </row>
    <row r="3" spans="1:7" x14ac:dyDescent="0.2">
      <c r="C3" s="2"/>
      <c r="D3" s="25"/>
      <c r="F3" s="24" t="s">
        <v>533</v>
      </c>
    </row>
    <row r="4" spans="1:7" x14ac:dyDescent="0.2">
      <c r="C4" s="4" t="s">
        <v>56</v>
      </c>
      <c r="D4" s="25" t="s">
        <v>66</v>
      </c>
      <c r="E4" s="25" t="s">
        <v>67</v>
      </c>
      <c r="F4" s="24" t="s">
        <v>67</v>
      </c>
      <c r="G4" s="24" t="s">
        <v>519</v>
      </c>
    </row>
    <row r="5" spans="1:7" x14ac:dyDescent="0.2">
      <c r="A5" s="1" t="s">
        <v>2</v>
      </c>
      <c r="B5" s="40" t="s">
        <v>3</v>
      </c>
      <c r="C5" s="6" t="s">
        <v>0</v>
      </c>
      <c r="D5" s="6" t="s">
        <v>1</v>
      </c>
      <c r="E5" s="6" t="s">
        <v>0</v>
      </c>
      <c r="F5" s="5" t="s">
        <v>1</v>
      </c>
      <c r="G5" s="5" t="s">
        <v>0</v>
      </c>
    </row>
    <row r="6" spans="1:7" x14ac:dyDescent="0.2">
      <c r="A6" s="40"/>
      <c r="B6" s="37"/>
      <c r="C6" s="6"/>
      <c r="D6" s="6"/>
      <c r="E6" s="6"/>
      <c r="F6" s="5"/>
    </row>
    <row r="7" spans="1:7" x14ac:dyDescent="0.2">
      <c r="A7" s="40"/>
      <c r="B7" s="37" t="s">
        <v>43</v>
      </c>
      <c r="C7" s="6"/>
      <c r="D7" s="6"/>
      <c r="E7" s="6"/>
      <c r="F7" s="5"/>
    </row>
    <row r="8" spans="1:7" x14ac:dyDescent="0.2">
      <c r="C8" s="2"/>
    </row>
    <row r="9" spans="1:7" x14ac:dyDescent="0.2">
      <c r="A9" t="s">
        <v>250</v>
      </c>
      <c r="B9" t="s">
        <v>245</v>
      </c>
      <c r="C9" s="2"/>
      <c r="E9" s="14">
        <v>328084</v>
      </c>
      <c r="F9" s="13">
        <v>327859.34999999998</v>
      </c>
    </row>
    <row r="10" spans="1:7" x14ac:dyDescent="0.2">
      <c r="C10" s="2"/>
    </row>
    <row r="11" spans="1:7" x14ac:dyDescent="0.2">
      <c r="A11" t="s">
        <v>251</v>
      </c>
      <c r="B11" t="s">
        <v>246</v>
      </c>
      <c r="C11" s="2"/>
      <c r="E11" s="14">
        <v>8597</v>
      </c>
      <c r="F11" s="13">
        <v>8597.39</v>
      </c>
    </row>
    <row r="12" spans="1:7" x14ac:dyDescent="0.2">
      <c r="C12" s="2"/>
    </row>
    <row r="13" spans="1:7" x14ac:dyDescent="0.2">
      <c r="A13" t="s">
        <v>252</v>
      </c>
      <c r="B13" t="s">
        <v>247</v>
      </c>
      <c r="C13" s="2"/>
      <c r="E13" s="14">
        <v>9857</v>
      </c>
      <c r="F13" s="13">
        <v>9857.16</v>
      </c>
    </row>
    <row r="14" spans="1:7" x14ac:dyDescent="0.2">
      <c r="C14" s="2"/>
    </row>
    <row r="15" spans="1:7" x14ac:dyDescent="0.2">
      <c r="A15" t="s">
        <v>253</v>
      </c>
      <c r="B15" t="s">
        <v>248</v>
      </c>
      <c r="C15" s="2"/>
      <c r="E15" s="14">
        <v>121</v>
      </c>
      <c r="F15" s="13">
        <v>121.75</v>
      </c>
    </row>
    <row r="16" spans="1:7" x14ac:dyDescent="0.2">
      <c r="C16" s="2"/>
    </row>
    <row r="17" spans="1:7" x14ac:dyDescent="0.2">
      <c r="A17" t="s">
        <v>254</v>
      </c>
      <c r="B17" t="s">
        <v>249</v>
      </c>
      <c r="C17" s="2"/>
      <c r="E17" s="14">
        <v>32</v>
      </c>
      <c r="F17" s="13">
        <v>31.41</v>
      </c>
    </row>
    <row r="18" spans="1:7" x14ac:dyDescent="0.2">
      <c r="C18" s="2"/>
    </row>
    <row r="19" spans="1:7" x14ac:dyDescent="0.2">
      <c r="B19" t="s">
        <v>38</v>
      </c>
      <c r="C19" s="2">
        <v>1309838</v>
      </c>
      <c r="D19" s="14">
        <v>330114</v>
      </c>
      <c r="G19" s="13">
        <f>346471+315.51</f>
        <v>346786.51</v>
      </c>
    </row>
    <row r="20" spans="1:7" x14ac:dyDescent="0.2">
      <c r="C20" s="2"/>
      <c r="E20" s="14" t="s">
        <v>64</v>
      </c>
    </row>
    <row r="21" spans="1:7" x14ac:dyDescent="0.2">
      <c r="A21" s="12" t="s">
        <v>202</v>
      </c>
      <c r="B21" t="s">
        <v>44</v>
      </c>
      <c r="C21" s="2"/>
      <c r="D21" s="14">
        <v>42839</v>
      </c>
      <c r="E21" s="14">
        <v>42396</v>
      </c>
      <c r="F21" s="13">
        <v>42387.12</v>
      </c>
      <c r="G21" s="13">
        <v>41671</v>
      </c>
    </row>
    <row r="22" spans="1:7" x14ac:dyDescent="0.2">
      <c r="C22" s="2"/>
    </row>
    <row r="23" spans="1:7" x14ac:dyDescent="0.2">
      <c r="B23" s="8"/>
      <c r="C23" s="2"/>
    </row>
    <row r="24" spans="1:7" s="8" customFormat="1" x14ac:dyDescent="0.2">
      <c r="B24" s="8" t="s">
        <v>45</v>
      </c>
      <c r="C24" s="9">
        <f>SUM(C19:C23)</f>
        <v>1309838</v>
      </c>
      <c r="D24" s="9">
        <f>SUM(D19:D23)</f>
        <v>372953</v>
      </c>
      <c r="E24" s="9">
        <f>SUM(E9:E23)</f>
        <v>389087</v>
      </c>
      <c r="F24" s="10">
        <f>SUM(F9:F23)</f>
        <v>388854.17999999993</v>
      </c>
      <c r="G24" s="10">
        <f>SUM(G9:G23)</f>
        <v>388457.51</v>
      </c>
    </row>
    <row r="25" spans="1:7" x14ac:dyDescent="0.2">
      <c r="B25" s="8"/>
      <c r="C25" s="2"/>
    </row>
    <row r="26" spans="1:7" x14ac:dyDescent="0.2">
      <c r="C26" s="2"/>
    </row>
    <row r="27" spans="1:7" x14ac:dyDescent="0.2">
      <c r="C27" s="2"/>
    </row>
    <row r="28" spans="1:7" x14ac:dyDescent="0.2">
      <c r="B28" s="37" t="s">
        <v>46</v>
      </c>
      <c r="C28" s="2"/>
    </row>
    <row r="29" spans="1:7" x14ac:dyDescent="0.2">
      <c r="B29" s="8"/>
      <c r="C29" s="2"/>
    </row>
    <row r="30" spans="1:7" x14ac:dyDescent="0.2">
      <c r="A30" s="12" t="s">
        <v>255</v>
      </c>
      <c r="B30" s="12" t="s">
        <v>57</v>
      </c>
      <c r="C30" s="2">
        <v>4000</v>
      </c>
      <c r="D30" s="14">
        <v>133800</v>
      </c>
      <c r="E30" s="14">
        <v>137400</v>
      </c>
      <c r="F30" s="13">
        <v>137400</v>
      </c>
      <c r="G30" s="13">
        <v>144600</v>
      </c>
    </row>
    <row r="31" spans="1:7" x14ac:dyDescent="0.2">
      <c r="B31" s="7"/>
      <c r="C31" s="2"/>
    </row>
    <row r="32" spans="1:7" s="8" customFormat="1" x14ac:dyDescent="0.2">
      <c r="B32" s="8" t="s">
        <v>58</v>
      </c>
      <c r="C32" s="9">
        <f>SUM(C30)</f>
        <v>4000</v>
      </c>
      <c r="D32" s="9">
        <f>SUM(D30:D31)</f>
        <v>133800</v>
      </c>
      <c r="E32" s="9">
        <f>SUM(E30:E31)</f>
        <v>137400</v>
      </c>
      <c r="F32" s="10">
        <f>SUM(F30:F31)</f>
        <v>137400</v>
      </c>
      <c r="G32" s="10">
        <f>SUM(G30:G31)</f>
        <v>144600</v>
      </c>
    </row>
    <row r="33" spans="1:7" x14ac:dyDescent="0.2">
      <c r="B33" s="7"/>
      <c r="C33" s="2"/>
    </row>
    <row r="34" spans="1:7" x14ac:dyDescent="0.2">
      <c r="C34" s="2"/>
    </row>
    <row r="35" spans="1:7" x14ac:dyDescent="0.2">
      <c r="B35" s="37" t="s">
        <v>47</v>
      </c>
      <c r="C35" s="2"/>
    </row>
    <row r="36" spans="1:7" x14ac:dyDescent="0.2">
      <c r="C36" s="2"/>
    </row>
    <row r="37" spans="1:7" x14ac:dyDescent="0.2">
      <c r="A37" s="12" t="s">
        <v>256</v>
      </c>
      <c r="B37" t="s">
        <v>69</v>
      </c>
      <c r="C37" s="2"/>
      <c r="E37" s="14">
        <v>18075</v>
      </c>
      <c r="F37" s="13">
        <v>16615</v>
      </c>
    </row>
    <row r="38" spans="1:7" x14ac:dyDescent="0.2">
      <c r="C38" s="2"/>
    </row>
    <row r="39" spans="1:7" x14ac:dyDescent="0.2">
      <c r="A39" s="12" t="s">
        <v>256</v>
      </c>
      <c r="B39" t="s">
        <v>70</v>
      </c>
      <c r="C39" s="2"/>
      <c r="D39" s="14">
        <v>20990</v>
      </c>
      <c r="F39" s="13">
        <v>20251.400000000001</v>
      </c>
    </row>
    <row r="40" spans="1:7" x14ac:dyDescent="0.2">
      <c r="C40" s="2"/>
    </row>
    <row r="41" spans="1:7" x14ac:dyDescent="0.2">
      <c r="A41" s="42" t="s">
        <v>256</v>
      </c>
      <c r="B41" s="42" t="s">
        <v>527</v>
      </c>
      <c r="C41" s="2"/>
      <c r="G41" s="13">
        <v>25000</v>
      </c>
    </row>
    <row r="42" spans="1:7" x14ac:dyDescent="0.2">
      <c r="C42" s="2"/>
    </row>
    <row r="43" spans="1:7" ht="14.25" customHeight="1" x14ac:dyDescent="0.2">
      <c r="B43" s="8" t="s">
        <v>48</v>
      </c>
      <c r="C43" s="2"/>
      <c r="D43" s="9">
        <f>SUM(D37:D42)</f>
        <v>20990</v>
      </c>
      <c r="E43" s="9">
        <f>SUM(E37:E42)</f>
        <v>18075</v>
      </c>
      <c r="F43" s="10">
        <f>SUM(F37:F42)</f>
        <v>36866.400000000001</v>
      </c>
      <c r="G43" s="10">
        <f>SUM(G37:G42)</f>
        <v>25000</v>
      </c>
    </row>
    <row r="44" spans="1:7" s="8" customFormat="1" x14ac:dyDescent="0.2">
      <c r="C44" s="9"/>
      <c r="D44" s="9"/>
      <c r="E44" s="9"/>
      <c r="F44" s="10"/>
      <c r="G44" s="10"/>
    </row>
    <row r="45" spans="1:7" x14ac:dyDescent="0.2">
      <c r="B45" s="8"/>
      <c r="C45" s="2"/>
    </row>
    <row r="46" spans="1:7" x14ac:dyDescent="0.2">
      <c r="C46" s="2"/>
    </row>
    <row r="47" spans="1:7" x14ac:dyDescent="0.2">
      <c r="B47" s="37" t="s">
        <v>49</v>
      </c>
      <c r="C47" s="2"/>
    </row>
    <row r="48" spans="1:7" x14ac:dyDescent="0.2">
      <c r="C48" s="2"/>
    </row>
    <row r="49" spans="1:7" x14ac:dyDescent="0.2">
      <c r="A49" s="12" t="s">
        <v>256</v>
      </c>
      <c r="B49" t="s">
        <v>68</v>
      </c>
      <c r="C49" s="17">
        <v>17964</v>
      </c>
      <c r="D49" s="14">
        <v>1057</v>
      </c>
      <c r="E49" s="14">
        <v>750</v>
      </c>
      <c r="F49" s="13">
        <v>1057.27</v>
      </c>
      <c r="G49" s="13">
        <v>1060</v>
      </c>
    </row>
    <row r="50" spans="1:7" x14ac:dyDescent="0.2">
      <c r="C50" s="17"/>
    </row>
    <row r="51" spans="1:7" x14ac:dyDescent="0.2">
      <c r="A51" s="12" t="s">
        <v>258</v>
      </c>
      <c r="B51" t="s">
        <v>59</v>
      </c>
      <c r="C51" s="17"/>
      <c r="E51" s="14">
        <v>8400</v>
      </c>
      <c r="F51" s="13">
        <f>8397.07+281.92</f>
        <v>8678.99</v>
      </c>
      <c r="G51" s="13">
        <v>8397.07</v>
      </c>
    </row>
    <row r="52" spans="1:7" x14ac:dyDescent="0.2">
      <c r="C52" s="17"/>
    </row>
    <row r="53" spans="1:7" x14ac:dyDescent="0.2">
      <c r="A53" s="12" t="s">
        <v>257</v>
      </c>
      <c r="B53" s="12" t="s">
        <v>76</v>
      </c>
      <c r="C53" s="17"/>
      <c r="E53" s="14">
        <v>2755</v>
      </c>
      <c r="F53" s="13">
        <v>2760</v>
      </c>
      <c r="G53" s="13">
        <v>2440</v>
      </c>
    </row>
    <row r="54" spans="1:7" x14ac:dyDescent="0.2">
      <c r="B54" s="8"/>
      <c r="C54" s="17"/>
    </row>
    <row r="55" spans="1:7" s="8" customFormat="1" x14ac:dyDescent="0.2">
      <c r="B55" s="8" t="s">
        <v>50</v>
      </c>
      <c r="C55" s="9">
        <f t="shared" ref="C55:F55" si="0">SUM(C49:C54)</f>
        <v>17964</v>
      </c>
      <c r="D55" s="9">
        <f t="shared" si="0"/>
        <v>1057</v>
      </c>
      <c r="E55" s="9">
        <f t="shared" si="0"/>
        <v>11905</v>
      </c>
      <c r="F55" s="10">
        <f t="shared" si="0"/>
        <v>12496.26</v>
      </c>
      <c r="G55" s="10">
        <f>SUM(G49:G54)</f>
        <v>11897.07</v>
      </c>
    </row>
    <row r="56" spans="1:7" x14ac:dyDescent="0.2">
      <c r="C56" s="2"/>
      <c r="D56" s="25"/>
      <c r="F56" s="24" t="s">
        <v>533</v>
      </c>
    </row>
    <row r="57" spans="1:7" x14ac:dyDescent="0.2">
      <c r="C57" s="4" t="s">
        <v>56</v>
      </c>
      <c r="D57" s="25" t="s">
        <v>66</v>
      </c>
      <c r="E57" s="25" t="s">
        <v>67</v>
      </c>
      <c r="F57" s="24" t="s">
        <v>67</v>
      </c>
      <c r="G57" s="24" t="s">
        <v>519</v>
      </c>
    </row>
    <row r="58" spans="1:7" x14ac:dyDescent="0.2">
      <c r="A58" s="40" t="s">
        <v>2</v>
      </c>
      <c r="B58" s="40" t="s">
        <v>3</v>
      </c>
      <c r="C58" s="6" t="s">
        <v>0</v>
      </c>
      <c r="D58" s="6" t="s">
        <v>1</v>
      </c>
      <c r="E58" s="6" t="s">
        <v>0</v>
      </c>
      <c r="F58" s="5" t="s">
        <v>1</v>
      </c>
      <c r="G58" s="5" t="s">
        <v>0</v>
      </c>
    </row>
    <row r="59" spans="1:7" x14ac:dyDescent="0.2">
      <c r="C59" s="4" t="s">
        <v>56</v>
      </c>
      <c r="D59" s="25"/>
      <c r="E59" s="25"/>
      <c r="F59" s="5"/>
    </row>
    <row r="60" spans="1:7" x14ac:dyDescent="0.2">
      <c r="A60" s="40"/>
      <c r="B60" s="37" t="s">
        <v>20</v>
      </c>
      <c r="C60" s="6" t="s">
        <v>0</v>
      </c>
      <c r="D60" s="6"/>
      <c r="E60" s="6"/>
    </row>
    <row r="61" spans="1:7" x14ac:dyDescent="0.2">
      <c r="A61" s="40"/>
      <c r="B61" s="40"/>
      <c r="C61" s="6"/>
      <c r="D61" s="6"/>
      <c r="E61" s="6"/>
    </row>
    <row r="62" spans="1:7" x14ac:dyDescent="0.2">
      <c r="A62" s="12" t="s">
        <v>203</v>
      </c>
      <c r="B62" t="s">
        <v>51</v>
      </c>
      <c r="C62" s="2">
        <v>1400</v>
      </c>
      <c r="D62" s="14">
        <v>275</v>
      </c>
      <c r="E62" s="14">
        <v>250</v>
      </c>
      <c r="F62" s="13">
        <v>125</v>
      </c>
      <c r="G62" s="13">
        <v>125</v>
      </c>
    </row>
    <row r="63" spans="1:7" x14ac:dyDescent="0.2">
      <c r="C63" s="2"/>
    </row>
    <row r="64" spans="1:7" x14ac:dyDescent="0.2">
      <c r="A64" s="12" t="s">
        <v>204</v>
      </c>
      <c r="B64" s="12" t="s">
        <v>71</v>
      </c>
      <c r="C64" s="2">
        <f>2000+200</f>
        <v>2200</v>
      </c>
      <c r="D64" s="14">
        <v>3902</v>
      </c>
      <c r="E64" s="14">
        <v>2000</v>
      </c>
      <c r="F64" s="13">
        <v>1050</v>
      </c>
    </row>
    <row r="65" spans="1:7" x14ac:dyDescent="0.2">
      <c r="C65" s="2"/>
    </row>
    <row r="66" spans="1:7" x14ac:dyDescent="0.2">
      <c r="A66" s="12" t="s">
        <v>205</v>
      </c>
      <c r="B66" s="12" t="s">
        <v>74</v>
      </c>
      <c r="C66" s="2"/>
      <c r="D66" s="14">
        <v>75</v>
      </c>
    </row>
    <row r="67" spans="1:7" x14ac:dyDescent="0.2">
      <c r="C67" s="2"/>
    </row>
    <row r="68" spans="1:7" x14ac:dyDescent="0.2">
      <c r="A68" s="12" t="s">
        <v>206</v>
      </c>
      <c r="B68" s="12" t="s">
        <v>72</v>
      </c>
      <c r="C68" s="2">
        <v>2600</v>
      </c>
      <c r="D68" s="14">
        <v>204</v>
      </c>
      <c r="E68" s="14">
        <v>200</v>
      </c>
      <c r="F68" s="13">
        <v>361.2</v>
      </c>
      <c r="G68" s="13">
        <v>350</v>
      </c>
    </row>
    <row r="69" spans="1:7" x14ac:dyDescent="0.2">
      <c r="C69" s="2"/>
    </row>
    <row r="70" spans="1:7" x14ac:dyDescent="0.2">
      <c r="A70" s="12" t="s">
        <v>207</v>
      </c>
      <c r="B70" s="12" t="s">
        <v>73</v>
      </c>
      <c r="C70" s="2"/>
      <c r="D70" s="14">
        <v>992</v>
      </c>
      <c r="E70" s="14">
        <v>500</v>
      </c>
      <c r="F70" s="13">
        <v>1043.75</v>
      </c>
      <c r="G70" s="13">
        <v>1000</v>
      </c>
    </row>
    <row r="71" spans="1:7" x14ac:dyDescent="0.2">
      <c r="B71" s="12"/>
      <c r="C71" s="2"/>
    </row>
    <row r="72" spans="1:7" x14ac:dyDescent="0.2">
      <c r="A72" s="12" t="s">
        <v>205</v>
      </c>
      <c r="B72" s="12" t="s">
        <v>75</v>
      </c>
      <c r="C72" s="2"/>
      <c r="D72" s="14">
        <v>139</v>
      </c>
      <c r="F72" s="13">
        <v>1293.25</v>
      </c>
      <c r="G72" s="13">
        <v>1000</v>
      </c>
    </row>
    <row r="73" spans="1:7" x14ac:dyDescent="0.2">
      <c r="B73" s="12"/>
      <c r="C73" s="2"/>
    </row>
    <row r="74" spans="1:7" x14ac:dyDescent="0.2">
      <c r="A74" s="12" t="s">
        <v>208</v>
      </c>
      <c r="B74" s="12" t="s">
        <v>89</v>
      </c>
      <c r="C74" s="2"/>
      <c r="D74" s="14">
        <v>2000</v>
      </c>
      <c r="E74" s="14">
        <v>2000</v>
      </c>
      <c r="F74" s="13">
        <v>2000</v>
      </c>
      <c r="G74" s="13">
        <v>2000</v>
      </c>
    </row>
    <row r="75" spans="1:7" x14ac:dyDescent="0.2">
      <c r="B75" s="12"/>
      <c r="C75" s="2"/>
    </row>
    <row r="76" spans="1:7" x14ac:dyDescent="0.2">
      <c r="A76" s="12" t="s">
        <v>208</v>
      </c>
      <c r="B76" s="12" t="s">
        <v>90</v>
      </c>
      <c r="C76" s="2"/>
      <c r="D76" s="14">
        <v>5790</v>
      </c>
      <c r="E76" s="14">
        <v>5910</v>
      </c>
      <c r="F76" s="13">
        <v>6009.2</v>
      </c>
      <c r="G76" s="13">
        <v>6500</v>
      </c>
    </row>
    <row r="77" spans="1:7" x14ac:dyDescent="0.2">
      <c r="B77" s="12"/>
      <c r="C77" s="2"/>
    </row>
    <row r="78" spans="1:7" x14ac:dyDescent="0.2">
      <c r="A78" s="12" t="s">
        <v>225</v>
      </c>
      <c r="B78" t="s">
        <v>39</v>
      </c>
      <c r="C78" s="2">
        <v>85000</v>
      </c>
      <c r="D78" s="14">
        <v>8048</v>
      </c>
      <c r="E78" s="14">
        <v>8500</v>
      </c>
      <c r="F78" s="13">
        <v>9174.77</v>
      </c>
      <c r="G78" s="13">
        <v>9000</v>
      </c>
    </row>
    <row r="79" spans="1:7" x14ac:dyDescent="0.2">
      <c r="A79" s="12"/>
      <c r="C79" s="2"/>
    </row>
    <row r="80" spans="1:7" x14ac:dyDescent="0.2">
      <c r="A80" s="42" t="s">
        <v>503</v>
      </c>
      <c r="B80" s="42" t="s">
        <v>429</v>
      </c>
      <c r="C80" s="2"/>
      <c r="F80" s="13">
        <v>6000</v>
      </c>
      <c r="G80" s="13">
        <v>6000</v>
      </c>
    </row>
    <row r="81" spans="1:7" x14ac:dyDescent="0.2">
      <c r="A81" s="12"/>
      <c r="C81" s="2"/>
    </row>
    <row r="82" spans="1:7" x14ac:dyDescent="0.2">
      <c r="A82" s="42" t="s">
        <v>503</v>
      </c>
      <c r="B82" s="42" t="s">
        <v>430</v>
      </c>
      <c r="C82" s="2"/>
      <c r="F82" s="13">
        <v>1240</v>
      </c>
    </row>
    <row r="83" spans="1:7" x14ac:dyDescent="0.2">
      <c r="A83" s="12"/>
      <c r="C83" s="2"/>
    </row>
    <row r="84" spans="1:7" x14ac:dyDescent="0.2">
      <c r="A84" s="42" t="s">
        <v>504</v>
      </c>
      <c r="B84" s="42" t="s">
        <v>434</v>
      </c>
      <c r="C84" s="2"/>
      <c r="F84" s="13">
        <v>21202.28</v>
      </c>
    </row>
    <row r="85" spans="1:7" x14ac:dyDescent="0.2">
      <c r="A85" s="42"/>
      <c r="B85" s="42"/>
      <c r="C85" s="2"/>
    </row>
    <row r="86" spans="1:7" x14ac:dyDescent="0.2">
      <c r="A86" s="42" t="s">
        <v>524</v>
      </c>
      <c r="B86" s="42" t="s">
        <v>525</v>
      </c>
      <c r="C86" s="2"/>
      <c r="F86" s="13">
        <v>1698.22</v>
      </c>
    </row>
    <row r="87" spans="1:7" x14ac:dyDescent="0.2">
      <c r="A87" s="12"/>
      <c r="C87" s="2"/>
    </row>
    <row r="88" spans="1:7" s="8" customFormat="1" x14ac:dyDescent="0.2">
      <c r="A88" s="12" t="s">
        <v>204</v>
      </c>
      <c r="B88" s="12" t="s">
        <v>18</v>
      </c>
      <c r="C88" s="2"/>
      <c r="D88" s="14">
        <v>187</v>
      </c>
      <c r="E88" s="14"/>
      <c r="F88" s="46">
        <v>1089.6500000000001</v>
      </c>
      <c r="G88" s="10"/>
    </row>
    <row r="89" spans="1:7" x14ac:dyDescent="0.2">
      <c r="C89" s="2"/>
    </row>
    <row r="90" spans="1:7" x14ac:dyDescent="0.2">
      <c r="A90" s="8"/>
      <c r="B90" s="8" t="s">
        <v>395</v>
      </c>
      <c r="C90" s="9">
        <f>SUM(C62:C69)</f>
        <v>6200</v>
      </c>
      <c r="D90" s="9">
        <f>SUM(D62:D89)</f>
        <v>21612</v>
      </c>
      <c r="E90" s="9">
        <f>SUM(E62:E89)</f>
        <v>19360</v>
      </c>
      <c r="F90" s="24">
        <f>SUM(F62:F89)</f>
        <v>52287.32</v>
      </c>
      <c r="G90" s="10">
        <f>SUM(G62:G89)</f>
        <v>25975</v>
      </c>
    </row>
    <row r="91" spans="1:7" x14ac:dyDescent="0.2">
      <c r="C91" s="2"/>
    </row>
    <row r="92" spans="1:7" x14ac:dyDescent="0.2">
      <c r="C92" s="2"/>
    </row>
    <row r="93" spans="1:7" x14ac:dyDescent="0.2">
      <c r="B93" s="7" t="s">
        <v>431</v>
      </c>
      <c r="C93" s="2"/>
    </row>
    <row r="94" spans="1:7" x14ac:dyDescent="0.2">
      <c r="C94" s="2"/>
    </row>
    <row r="95" spans="1:7" x14ac:dyDescent="0.2">
      <c r="A95" s="42" t="s">
        <v>257</v>
      </c>
      <c r="B95" s="42" t="s">
        <v>432</v>
      </c>
      <c r="C95" s="2"/>
      <c r="F95" s="13">
        <v>742.65</v>
      </c>
      <c r="G95" s="13">
        <v>0</v>
      </c>
    </row>
    <row r="96" spans="1:7" x14ac:dyDescent="0.2">
      <c r="C96" s="2"/>
    </row>
    <row r="97" spans="1:7" x14ac:dyDescent="0.2">
      <c r="B97" s="8" t="s">
        <v>433</v>
      </c>
      <c r="C97" s="2"/>
      <c r="F97" s="10">
        <f>SUM(F95:F96)</f>
        <v>742.65</v>
      </c>
      <c r="G97" s="13">
        <f>SUM(G95:G96)</f>
        <v>0</v>
      </c>
    </row>
    <row r="98" spans="1:7" x14ac:dyDescent="0.2">
      <c r="C98" s="2"/>
    </row>
    <row r="99" spans="1:7" x14ac:dyDescent="0.2">
      <c r="C99" s="2"/>
    </row>
    <row r="100" spans="1:7" x14ac:dyDescent="0.2">
      <c r="B100" s="7" t="s">
        <v>435</v>
      </c>
      <c r="C100" s="2"/>
    </row>
    <row r="101" spans="1:7" x14ac:dyDescent="0.2">
      <c r="C101" s="2"/>
    </row>
    <row r="102" spans="1:7" x14ac:dyDescent="0.2">
      <c r="A102" s="42" t="s">
        <v>502</v>
      </c>
      <c r="B102" s="42" t="s">
        <v>436</v>
      </c>
      <c r="C102" s="2"/>
      <c r="F102" s="13">
        <v>11392.09</v>
      </c>
      <c r="G102" s="13">
        <v>20000</v>
      </c>
    </row>
    <row r="103" spans="1:7" x14ac:dyDescent="0.2">
      <c r="C103" s="2"/>
    </row>
    <row r="104" spans="1:7" x14ac:dyDescent="0.2">
      <c r="B104" s="8" t="s">
        <v>437</v>
      </c>
      <c r="C104" s="2"/>
      <c r="F104" s="10">
        <f>SUM(F102:F103)</f>
        <v>11392.09</v>
      </c>
      <c r="G104" s="10">
        <f>SUM(G102:G103)</f>
        <v>20000</v>
      </c>
    </row>
    <row r="105" spans="1:7" x14ac:dyDescent="0.2">
      <c r="B105" s="8"/>
      <c r="C105" s="2"/>
    </row>
    <row r="106" spans="1:7" x14ac:dyDescent="0.2">
      <c r="C106" s="2"/>
    </row>
    <row r="107" spans="1:7" x14ac:dyDescent="0.2">
      <c r="B107" s="37" t="s">
        <v>77</v>
      </c>
      <c r="C107" s="2"/>
    </row>
    <row r="108" spans="1:7" x14ac:dyDescent="0.2">
      <c r="C108" s="2"/>
    </row>
    <row r="109" spans="1:7" x14ac:dyDescent="0.2">
      <c r="A109" s="12" t="s">
        <v>209</v>
      </c>
      <c r="B109" s="12" t="s">
        <v>78</v>
      </c>
      <c r="C109" s="2"/>
      <c r="D109" s="14">
        <v>10225</v>
      </c>
      <c r="E109" s="14">
        <v>10225</v>
      </c>
      <c r="F109" s="13">
        <v>12594.95</v>
      </c>
      <c r="G109" s="13">
        <v>17000</v>
      </c>
    </row>
    <row r="110" spans="1:7" x14ac:dyDescent="0.2">
      <c r="C110" s="2"/>
    </row>
    <row r="111" spans="1:7" x14ac:dyDescent="0.2">
      <c r="A111" s="12" t="s">
        <v>210</v>
      </c>
      <c r="B111" s="12" t="s">
        <v>79</v>
      </c>
      <c r="C111" s="2"/>
      <c r="D111" s="14">
        <v>1228</v>
      </c>
      <c r="E111" s="14">
        <v>1200</v>
      </c>
      <c r="F111" s="13">
        <v>1028</v>
      </c>
      <c r="G111" s="13">
        <v>2000</v>
      </c>
    </row>
    <row r="112" spans="1:7" x14ac:dyDescent="0.2">
      <c r="C112" s="2"/>
    </row>
    <row r="113" spans="1:7" x14ac:dyDescent="0.2">
      <c r="A113" s="12" t="s">
        <v>210</v>
      </c>
      <c r="B113" s="42" t="s">
        <v>532</v>
      </c>
      <c r="C113" s="2"/>
      <c r="G113" s="13">
        <v>3000</v>
      </c>
    </row>
    <row r="114" spans="1:7" x14ac:dyDescent="0.2">
      <c r="B114" s="12"/>
      <c r="C114" s="2"/>
    </row>
    <row r="115" spans="1:7" x14ac:dyDescent="0.2">
      <c r="A115" s="12" t="s">
        <v>211</v>
      </c>
      <c r="B115" s="12" t="s">
        <v>80</v>
      </c>
      <c r="C115" s="2"/>
      <c r="D115" s="14">
        <v>5483</v>
      </c>
      <c r="E115" s="14">
        <v>7500</v>
      </c>
      <c r="F115" s="13">
        <v>985.59</v>
      </c>
      <c r="G115" s="13">
        <v>1500</v>
      </c>
    </row>
    <row r="116" spans="1:7" x14ac:dyDescent="0.2">
      <c r="B116" s="12"/>
      <c r="C116" s="2"/>
    </row>
    <row r="117" spans="1:7" s="8" customFormat="1" x14ac:dyDescent="0.2">
      <c r="A117" s="12" t="s">
        <v>212</v>
      </c>
      <c r="B117" s="12" t="s">
        <v>81</v>
      </c>
      <c r="C117" s="2"/>
      <c r="D117" s="14">
        <v>3675</v>
      </c>
      <c r="E117" s="14">
        <v>3700</v>
      </c>
      <c r="F117" s="46">
        <v>3500</v>
      </c>
      <c r="G117" s="46">
        <v>5500</v>
      </c>
    </row>
    <row r="118" spans="1:7" x14ac:dyDescent="0.2">
      <c r="C118" s="2"/>
    </row>
    <row r="119" spans="1:7" x14ac:dyDescent="0.2">
      <c r="A119" s="8"/>
      <c r="B119" s="8" t="s">
        <v>393</v>
      </c>
      <c r="C119" s="9">
        <f t="shared" ref="C119:F119" si="1">SUM(C109:C118)</f>
        <v>0</v>
      </c>
      <c r="D119" s="9">
        <f t="shared" si="1"/>
        <v>20611</v>
      </c>
      <c r="E119" s="9">
        <f t="shared" si="1"/>
        <v>22625</v>
      </c>
      <c r="F119" s="10">
        <f t="shared" si="1"/>
        <v>18108.54</v>
      </c>
      <c r="G119" s="10">
        <f>SUM(G109:G118)</f>
        <v>29000</v>
      </c>
    </row>
    <row r="120" spans="1:7" x14ac:dyDescent="0.2">
      <c r="C120" s="2"/>
    </row>
    <row r="121" spans="1:7" x14ac:dyDescent="0.2">
      <c r="C121" s="2"/>
    </row>
    <row r="122" spans="1:7" x14ac:dyDescent="0.2">
      <c r="B122" s="37" t="s">
        <v>82</v>
      </c>
      <c r="C122" s="2"/>
    </row>
    <row r="123" spans="1:7" x14ac:dyDescent="0.2">
      <c r="C123" s="2"/>
    </row>
    <row r="124" spans="1:7" x14ac:dyDescent="0.2">
      <c r="A124" s="12" t="s">
        <v>213</v>
      </c>
      <c r="B124" s="12" t="s">
        <v>83</v>
      </c>
      <c r="C124" s="2"/>
      <c r="D124" s="14">
        <v>7380</v>
      </c>
      <c r="E124" s="14">
        <v>7380</v>
      </c>
      <c r="F124" s="13">
        <v>11501.16</v>
      </c>
      <c r="G124" s="13">
        <v>9520</v>
      </c>
    </row>
    <row r="125" spans="1:7" x14ac:dyDescent="0.2">
      <c r="C125" s="2"/>
    </row>
    <row r="126" spans="1:7" x14ac:dyDescent="0.2">
      <c r="A126" s="12" t="s">
        <v>214</v>
      </c>
      <c r="B126" s="12" t="s">
        <v>84</v>
      </c>
      <c r="C126" s="2"/>
      <c r="F126" s="13">
        <v>3530</v>
      </c>
      <c r="G126" s="13">
        <v>3500</v>
      </c>
    </row>
    <row r="127" spans="1:7" x14ac:dyDescent="0.2">
      <c r="C127" s="2"/>
    </row>
    <row r="128" spans="1:7" x14ac:dyDescent="0.2">
      <c r="B128" s="8" t="s">
        <v>85</v>
      </c>
      <c r="C128" s="2"/>
      <c r="D128" s="9">
        <f>SUM(D124:D127)</f>
        <v>7380</v>
      </c>
      <c r="E128" s="9">
        <f>SUM(E124:E127)</f>
        <v>7380</v>
      </c>
      <c r="F128" s="10">
        <f>SUM(F124:F127)</f>
        <v>15031.16</v>
      </c>
      <c r="G128" s="10">
        <f>SUM(G124:G127)</f>
        <v>13020</v>
      </c>
    </row>
    <row r="129" spans="1:7" x14ac:dyDescent="0.2">
      <c r="C129" s="2"/>
      <c r="D129" s="25"/>
      <c r="F129" s="24" t="s">
        <v>533</v>
      </c>
    </row>
    <row r="130" spans="1:7" x14ac:dyDescent="0.2">
      <c r="C130" s="4" t="s">
        <v>56</v>
      </c>
      <c r="D130" s="25" t="s">
        <v>66</v>
      </c>
      <c r="E130" s="25" t="s">
        <v>67</v>
      </c>
      <c r="F130" s="24" t="s">
        <v>67</v>
      </c>
      <c r="G130" s="24" t="s">
        <v>519</v>
      </c>
    </row>
    <row r="131" spans="1:7" x14ac:dyDescent="0.2">
      <c r="A131" s="40" t="s">
        <v>2</v>
      </c>
      <c r="B131" s="40" t="s">
        <v>3</v>
      </c>
      <c r="C131" s="6" t="s">
        <v>0</v>
      </c>
      <c r="D131" s="6" t="s">
        <v>1</v>
      </c>
      <c r="E131" s="6" t="s">
        <v>0</v>
      </c>
      <c r="F131" s="5" t="s">
        <v>1</v>
      </c>
      <c r="G131" s="5" t="s">
        <v>0</v>
      </c>
    </row>
    <row r="132" spans="1:7" x14ac:dyDescent="0.2">
      <c r="A132" s="40"/>
      <c r="B132" s="40"/>
      <c r="C132" s="6"/>
      <c r="D132" s="6"/>
      <c r="E132" s="6"/>
    </row>
    <row r="133" spans="1:7" x14ac:dyDescent="0.2">
      <c r="B133" s="37" t="s">
        <v>36</v>
      </c>
      <c r="C133" s="2"/>
    </row>
    <row r="134" spans="1:7" x14ac:dyDescent="0.2">
      <c r="C134" s="2"/>
    </row>
    <row r="135" spans="1:7" x14ac:dyDescent="0.2">
      <c r="A135" s="12" t="s">
        <v>215</v>
      </c>
      <c r="B135" s="12" t="s">
        <v>87</v>
      </c>
      <c r="C135" s="2">
        <v>2000</v>
      </c>
      <c r="E135" s="14">
        <v>150</v>
      </c>
      <c r="F135" s="13">
        <v>0</v>
      </c>
    </row>
    <row r="136" spans="1:7" s="8" customFormat="1" x14ac:dyDescent="0.2">
      <c r="A136"/>
      <c r="B136"/>
      <c r="C136" s="2"/>
      <c r="D136" s="14"/>
      <c r="E136" s="14"/>
      <c r="F136" s="10"/>
      <c r="G136" s="10"/>
    </row>
    <row r="137" spans="1:7" x14ac:dyDescent="0.2">
      <c r="C137" s="2"/>
    </row>
    <row r="138" spans="1:7" x14ac:dyDescent="0.2">
      <c r="A138" s="8"/>
      <c r="B138" s="8" t="s">
        <v>394</v>
      </c>
      <c r="C138" s="9">
        <f t="shared" ref="C138:F138" si="2">SUM(C135:C137)</f>
        <v>2000</v>
      </c>
      <c r="D138" s="9">
        <f t="shared" si="2"/>
        <v>0</v>
      </c>
      <c r="E138" s="9">
        <f t="shared" si="2"/>
        <v>150</v>
      </c>
      <c r="F138" s="24">
        <f t="shared" si="2"/>
        <v>0</v>
      </c>
    </row>
    <row r="139" spans="1:7" x14ac:dyDescent="0.2">
      <c r="C139" s="2"/>
      <c r="F139" s="5"/>
    </row>
    <row r="140" spans="1:7" x14ac:dyDescent="0.2">
      <c r="C140" s="4" t="s">
        <v>56</v>
      </c>
      <c r="D140" s="25"/>
      <c r="E140" s="25"/>
    </row>
    <row r="141" spans="1:7" x14ac:dyDescent="0.2">
      <c r="A141" s="1"/>
      <c r="B141" s="37" t="s">
        <v>91</v>
      </c>
      <c r="C141" s="6" t="s">
        <v>0</v>
      </c>
      <c r="D141" s="6"/>
      <c r="E141" s="6"/>
    </row>
    <row r="142" spans="1:7" x14ac:dyDescent="0.2">
      <c r="C142" s="2"/>
    </row>
    <row r="143" spans="1:7" x14ac:dyDescent="0.2">
      <c r="A143" s="12" t="s">
        <v>216</v>
      </c>
      <c r="B143" s="12" t="s">
        <v>92</v>
      </c>
      <c r="C143" s="2">
        <v>208000</v>
      </c>
      <c r="D143" s="14">
        <v>91970</v>
      </c>
      <c r="E143" s="14">
        <v>94060</v>
      </c>
      <c r="F143" s="13">
        <f>87402.55+2216.68</f>
        <v>89619.23</v>
      </c>
      <c r="G143" s="13">
        <v>88300</v>
      </c>
    </row>
    <row r="144" spans="1:7" x14ac:dyDescent="0.2">
      <c r="C144" s="2"/>
    </row>
    <row r="145" spans="1:9" x14ac:dyDescent="0.2">
      <c r="A145" s="12" t="s">
        <v>217</v>
      </c>
      <c r="B145" s="12" t="s">
        <v>93</v>
      </c>
      <c r="C145" s="2">
        <v>21000</v>
      </c>
      <c r="D145" s="14">
        <v>550</v>
      </c>
      <c r="E145" s="14">
        <v>500</v>
      </c>
      <c r="F145" s="13">
        <v>678.03</v>
      </c>
      <c r="G145" s="13">
        <v>650</v>
      </c>
    </row>
    <row r="146" spans="1:9" x14ac:dyDescent="0.2">
      <c r="C146" s="2"/>
      <c r="I146" s="13"/>
    </row>
    <row r="147" spans="1:9" x14ac:dyDescent="0.2">
      <c r="A147" s="12" t="s">
        <v>218</v>
      </c>
      <c r="B147" s="12" t="s">
        <v>94</v>
      </c>
      <c r="C147" s="2">
        <v>1000</v>
      </c>
      <c r="D147" s="14">
        <v>14851</v>
      </c>
      <c r="E147" s="14">
        <v>15000</v>
      </c>
      <c r="F147" s="13">
        <v>10029.549999999999</v>
      </c>
      <c r="G147" s="13">
        <v>10000</v>
      </c>
      <c r="I147" s="13"/>
    </row>
    <row r="148" spans="1:9" x14ac:dyDescent="0.2">
      <c r="C148" s="2"/>
      <c r="I148" s="13"/>
    </row>
    <row r="149" spans="1:9" x14ac:dyDescent="0.2">
      <c r="A149" s="12" t="s">
        <v>218</v>
      </c>
      <c r="B149" s="12" t="s">
        <v>95</v>
      </c>
      <c r="C149" s="2">
        <v>2300</v>
      </c>
      <c r="D149" s="14">
        <v>420</v>
      </c>
      <c r="E149" s="14">
        <v>420</v>
      </c>
      <c r="F149" s="13">
        <v>584.47</v>
      </c>
      <c r="G149" s="13">
        <v>500</v>
      </c>
      <c r="I149" s="13"/>
    </row>
    <row r="150" spans="1:9" x14ac:dyDescent="0.2">
      <c r="C150" s="2"/>
      <c r="I150" s="13"/>
    </row>
    <row r="151" spans="1:9" x14ac:dyDescent="0.2">
      <c r="A151" s="12" t="s">
        <v>219</v>
      </c>
      <c r="B151" s="12" t="s">
        <v>96</v>
      </c>
      <c r="C151" s="2">
        <v>27000</v>
      </c>
      <c r="D151" s="14">
        <v>408</v>
      </c>
      <c r="E151" s="14">
        <v>400</v>
      </c>
      <c r="F151" s="13">
        <v>380</v>
      </c>
      <c r="G151" s="13">
        <v>400</v>
      </c>
      <c r="I151" s="13"/>
    </row>
    <row r="152" spans="1:9" x14ac:dyDescent="0.2">
      <c r="C152" s="2"/>
      <c r="I152" s="13"/>
    </row>
    <row r="153" spans="1:9" x14ac:dyDescent="0.2">
      <c r="A153" s="12" t="s">
        <v>220</v>
      </c>
      <c r="B153" s="12" t="s">
        <v>97</v>
      </c>
      <c r="C153" s="2">
        <v>3000</v>
      </c>
      <c r="D153" s="14">
        <v>9056</v>
      </c>
      <c r="E153" s="14">
        <v>9000</v>
      </c>
      <c r="F153" s="13">
        <v>8604.86</v>
      </c>
      <c r="G153" s="13">
        <v>8600</v>
      </c>
      <c r="I153" s="13"/>
    </row>
    <row r="154" spans="1:9" x14ac:dyDescent="0.2">
      <c r="C154" s="2"/>
      <c r="I154" s="13"/>
    </row>
    <row r="155" spans="1:9" x14ac:dyDescent="0.2">
      <c r="A155" s="12" t="s">
        <v>221</v>
      </c>
      <c r="B155" s="12" t="s">
        <v>98</v>
      </c>
      <c r="C155" s="2"/>
      <c r="D155" s="14">
        <v>13058</v>
      </c>
      <c r="E155" s="14">
        <v>13500</v>
      </c>
      <c r="F155" s="13">
        <v>12297.79</v>
      </c>
      <c r="G155" s="13">
        <v>12000</v>
      </c>
      <c r="I155" s="13"/>
    </row>
    <row r="156" spans="1:9" x14ac:dyDescent="0.2">
      <c r="B156" s="12"/>
      <c r="C156" s="2"/>
    </row>
    <row r="157" spans="1:9" x14ac:dyDescent="0.2">
      <c r="A157" t="s">
        <v>259</v>
      </c>
      <c r="B157" s="42" t="s">
        <v>442</v>
      </c>
      <c r="C157" s="2"/>
      <c r="D157" s="14">
        <f>78201+11126</f>
        <v>89327</v>
      </c>
      <c r="E157" s="14">
        <f>75600+11000</f>
        <v>86600</v>
      </c>
      <c r="F157" s="13">
        <v>72364.710000000006</v>
      </c>
      <c r="G157" s="13">
        <v>75000</v>
      </c>
    </row>
    <row r="158" spans="1:9" x14ac:dyDescent="0.2">
      <c r="B158" s="12"/>
      <c r="C158" s="2"/>
    </row>
    <row r="159" spans="1:9" x14ac:dyDescent="0.2">
      <c r="A159" s="12" t="s">
        <v>219</v>
      </c>
      <c r="B159" s="12" t="s">
        <v>99</v>
      </c>
      <c r="C159" s="2"/>
      <c r="D159" s="14">
        <v>920</v>
      </c>
      <c r="E159" s="14">
        <v>850</v>
      </c>
      <c r="F159" s="13">
        <v>850</v>
      </c>
      <c r="G159" s="13">
        <v>850</v>
      </c>
    </row>
    <row r="160" spans="1:9" x14ac:dyDescent="0.2">
      <c r="B160" s="12"/>
      <c r="C160" s="2"/>
    </row>
    <row r="161" spans="1:7" x14ac:dyDescent="0.2">
      <c r="A161" s="12" t="s">
        <v>219</v>
      </c>
      <c r="B161" s="12" t="s">
        <v>100</v>
      </c>
      <c r="C161" s="2"/>
      <c r="D161" s="14">
        <v>526</v>
      </c>
      <c r="E161" s="14">
        <v>500</v>
      </c>
      <c r="F161" s="13">
        <v>490.26</v>
      </c>
      <c r="G161" s="13">
        <v>500</v>
      </c>
    </row>
    <row r="162" spans="1:7" x14ac:dyDescent="0.2">
      <c r="B162" s="12"/>
      <c r="C162" s="2"/>
    </row>
    <row r="163" spans="1:7" x14ac:dyDescent="0.2">
      <c r="A163" s="12" t="s">
        <v>219</v>
      </c>
      <c r="B163" s="12" t="s">
        <v>101</v>
      </c>
      <c r="C163" s="2"/>
      <c r="D163" s="14">
        <v>170</v>
      </c>
      <c r="E163" s="14">
        <v>170</v>
      </c>
      <c r="F163" s="13">
        <v>170</v>
      </c>
      <c r="G163" s="13">
        <v>170</v>
      </c>
    </row>
    <row r="164" spans="1:7" x14ac:dyDescent="0.2">
      <c r="B164" s="12"/>
      <c r="C164" s="2"/>
    </row>
    <row r="165" spans="1:7" x14ac:dyDescent="0.2">
      <c r="A165" s="12" t="s">
        <v>219</v>
      </c>
      <c r="B165" s="12" t="s">
        <v>102</v>
      </c>
      <c r="C165" s="2"/>
      <c r="D165" s="14">
        <v>1595</v>
      </c>
      <c r="E165" s="14">
        <v>1600</v>
      </c>
      <c r="F165" s="13">
        <v>1686</v>
      </c>
      <c r="G165" s="13">
        <v>1700</v>
      </c>
    </row>
    <row r="166" spans="1:7" x14ac:dyDescent="0.2">
      <c r="B166" s="12"/>
      <c r="C166" s="2"/>
    </row>
    <row r="167" spans="1:7" x14ac:dyDescent="0.2">
      <c r="A167" s="12" t="s">
        <v>219</v>
      </c>
      <c r="B167" s="12" t="s">
        <v>103</v>
      </c>
      <c r="C167" s="2"/>
      <c r="D167" s="14">
        <v>942</v>
      </c>
      <c r="E167" s="14">
        <v>1000</v>
      </c>
      <c r="F167" s="13">
        <v>1033</v>
      </c>
      <c r="G167" s="13">
        <v>1000</v>
      </c>
    </row>
    <row r="168" spans="1:7" x14ac:dyDescent="0.2">
      <c r="B168" s="12"/>
      <c r="C168" s="2"/>
    </row>
    <row r="169" spans="1:7" x14ac:dyDescent="0.2">
      <c r="A169" s="12" t="s">
        <v>219</v>
      </c>
      <c r="B169" s="12" t="s">
        <v>22</v>
      </c>
      <c r="C169" s="2"/>
      <c r="D169" s="14">
        <v>310</v>
      </c>
      <c r="E169" s="14">
        <v>500</v>
      </c>
    </row>
    <row r="170" spans="1:7" x14ac:dyDescent="0.2">
      <c r="B170" s="12"/>
      <c r="C170" s="2"/>
    </row>
    <row r="171" spans="1:7" x14ac:dyDescent="0.2">
      <c r="A171" s="12" t="s">
        <v>222</v>
      </c>
      <c r="B171" s="12" t="s">
        <v>104</v>
      </c>
      <c r="C171" s="2"/>
      <c r="D171" s="14">
        <v>3518</v>
      </c>
      <c r="E171" s="14">
        <v>3500</v>
      </c>
      <c r="F171" s="13">
        <v>3421</v>
      </c>
      <c r="G171" s="13">
        <v>2440</v>
      </c>
    </row>
    <row r="172" spans="1:7" x14ac:dyDescent="0.2">
      <c r="B172" s="12"/>
      <c r="C172" s="2"/>
    </row>
    <row r="173" spans="1:7" s="8" customFormat="1" x14ac:dyDescent="0.2">
      <c r="A173" t="s">
        <v>260</v>
      </c>
      <c r="B173" s="12" t="s">
        <v>105</v>
      </c>
      <c r="C173" s="2"/>
      <c r="D173" s="14">
        <f>7822-6800</f>
        <v>1022</v>
      </c>
      <c r="E173" s="14">
        <f>8000-7822</f>
        <v>178</v>
      </c>
      <c r="F173" s="46">
        <v>196.73</v>
      </c>
      <c r="G173" s="10"/>
    </row>
    <row r="174" spans="1:7" x14ac:dyDescent="0.2">
      <c r="C174" s="2"/>
      <c r="F174" s="24"/>
    </row>
    <row r="175" spans="1:7" x14ac:dyDescent="0.2">
      <c r="A175" s="8"/>
      <c r="B175" s="8" t="s">
        <v>106</v>
      </c>
      <c r="C175" s="9">
        <f>SUM(C143:C153)</f>
        <v>262300</v>
      </c>
      <c r="D175" s="9">
        <f>SUM(D143:D174)</f>
        <v>228643</v>
      </c>
      <c r="E175" s="9">
        <f>SUM(E143:E174)</f>
        <v>227778</v>
      </c>
      <c r="F175" s="24">
        <f>SUM(F143:F174)</f>
        <v>202405.63000000003</v>
      </c>
      <c r="G175" s="10">
        <f>SUM(G143:G174)</f>
        <v>202110</v>
      </c>
    </row>
    <row r="176" spans="1:7" x14ac:dyDescent="0.2">
      <c r="C176" s="4"/>
      <c r="D176" s="25"/>
      <c r="E176" s="25"/>
      <c r="F176" s="24"/>
    </row>
    <row r="177" spans="1:7" x14ac:dyDescent="0.2">
      <c r="C177" s="4"/>
      <c r="D177" s="25"/>
      <c r="E177" s="25"/>
      <c r="F177" s="24" t="s">
        <v>533</v>
      </c>
    </row>
    <row r="178" spans="1:7" x14ac:dyDescent="0.2">
      <c r="C178" s="4" t="s">
        <v>56</v>
      </c>
      <c r="D178" s="25" t="s">
        <v>66</v>
      </c>
      <c r="E178" s="25" t="s">
        <v>67</v>
      </c>
      <c r="F178" s="24" t="s">
        <v>67</v>
      </c>
      <c r="G178" s="24" t="s">
        <v>519</v>
      </c>
    </row>
    <row r="179" spans="1:7" x14ac:dyDescent="0.2">
      <c r="A179" s="40" t="s">
        <v>2</v>
      </c>
      <c r="B179" s="40" t="s">
        <v>3</v>
      </c>
      <c r="C179" s="6" t="s">
        <v>0</v>
      </c>
      <c r="D179" s="6" t="s">
        <v>1</v>
      </c>
      <c r="E179" s="6" t="s">
        <v>0</v>
      </c>
      <c r="F179" s="5" t="s">
        <v>1</v>
      </c>
      <c r="G179" s="5" t="s">
        <v>0</v>
      </c>
    </row>
    <row r="180" spans="1:7" x14ac:dyDescent="0.2">
      <c r="A180" s="1"/>
      <c r="B180" s="37"/>
      <c r="C180" s="6" t="s">
        <v>0</v>
      </c>
      <c r="D180" s="6"/>
      <c r="E180" s="6"/>
    </row>
    <row r="181" spans="1:7" x14ac:dyDescent="0.2">
      <c r="A181" s="40"/>
      <c r="B181" s="37" t="s">
        <v>396</v>
      </c>
      <c r="C181" s="6"/>
      <c r="D181" s="6"/>
      <c r="E181" s="6"/>
    </row>
    <row r="182" spans="1:7" x14ac:dyDescent="0.2">
      <c r="C182" s="2"/>
    </row>
    <row r="183" spans="1:7" x14ac:dyDescent="0.2">
      <c r="A183" s="12" t="s">
        <v>223</v>
      </c>
      <c r="B183" s="12" t="s">
        <v>52</v>
      </c>
      <c r="C183" s="2">
        <v>2600</v>
      </c>
      <c r="D183" s="14">
        <v>38</v>
      </c>
      <c r="E183" s="14">
        <v>25</v>
      </c>
      <c r="F183" s="13">
        <v>60</v>
      </c>
      <c r="G183" s="13">
        <v>60</v>
      </c>
    </row>
    <row r="184" spans="1:7" x14ac:dyDescent="0.2">
      <c r="B184" s="12"/>
      <c r="C184" s="2"/>
    </row>
    <row r="185" spans="1:7" x14ac:dyDescent="0.2">
      <c r="A185" s="12" t="s">
        <v>224</v>
      </c>
      <c r="B185" t="s">
        <v>53</v>
      </c>
      <c r="C185" s="2">
        <v>34000</v>
      </c>
      <c r="D185" s="14">
        <v>1120</v>
      </c>
      <c r="E185" s="14">
        <v>1200</v>
      </c>
      <c r="F185" s="13">
        <v>700</v>
      </c>
      <c r="G185" s="13">
        <v>1000</v>
      </c>
    </row>
    <row r="186" spans="1:7" s="8" customFormat="1" x14ac:dyDescent="0.2">
      <c r="A186"/>
      <c r="B186"/>
      <c r="C186" s="2"/>
      <c r="D186" s="14"/>
      <c r="E186" s="14"/>
      <c r="F186" s="10"/>
      <c r="G186" s="10"/>
    </row>
    <row r="187" spans="1:7" x14ac:dyDescent="0.2">
      <c r="C187" s="2"/>
    </row>
    <row r="188" spans="1:7" x14ac:dyDescent="0.2">
      <c r="A188" s="8"/>
      <c r="B188" s="8" t="s">
        <v>397</v>
      </c>
      <c r="C188" s="9">
        <f t="shared" ref="C188:F188" si="3">SUM(C183:C187)</f>
        <v>36600</v>
      </c>
      <c r="D188" s="9">
        <f t="shared" si="3"/>
        <v>1158</v>
      </c>
      <c r="E188" s="9">
        <f t="shared" si="3"/>
        <v>1225</v>
      </c>
      <c r="F188" s="24">
        <f t="shared" si="3"/>
        <v>760</v>
      </c>
      <c r="G188" s="10">
        <f>SUM(G183:G187)</f>
        <v>1060</v>
      </c>
    </row>
    <row r="189" spans="1:7" x14ac:dyDescent="0.2">
      <c r="C189" s="2"/>
      <c r="F189" s="5"/>
    </row>
    <row r="190" spans="1:7" x14ac:dyDescent="0.2">
      <c r="C190" s="4" t="s">
        <v>56</v>
      </c>
      <c r="D190" s="25"/>
      <c r="E190" s="25"/>
    </row>
    <row r="191" spans="1:7" x14ac:dyDescent="0.2">
      <c r="A191" s="1"/>
      <c r="B191" s="37" t="s">
        <v>86</v>
      </c>
      <c r="C191" s="6" t="s">
        <v>0</v>
      </c>
      <c r="D191" s="6"/>
      <c r="E191" s="6"/>
    </row>
    <row r="192" spans="1:7" ht="12.75" customHeight="1" x14ac:dyDescent="0.2">
      <c r="C192" s="2"/>
    </row>
    <row r="193" spans="1:7" x14ac:dyDescent="0.2">
      <c r="A193" s="42" t="s">
        <v>520</v>
      </c>
      <c r="B193" s="12" t="s">
        <v>88</v>
      </c>
      <c r="C193" s="2"/>
      <c r="E193" s="14">
        <v>500</v>
      </c>
      <c r="F193" s="13">
        <v>100</v>
      </c>
      <c r="G193" s="13">
        <v>0</v>
      </c>
    </row>
    <row r="194" spans="1:7" s="8" customFormat="1" x14ac:dyDescent="0.2">
      <c r="A194"/>
      <c r="B194"/>
      <c r="C194" s="2"/>
      <c r="D194" s="14"/>
      <c r="E194" s="14"/>
      <c r="F194" s="10"/>
      <c r="G194" s="10"/>
    </row>
    <row r="195" spans="1:7" x14ac:dyDescent="0.2">
      <c r="C195" s="2"/>
    </row>
    <row r="196" spans="1:7" x14ac:dyDescent="0.2">
      <c r="A196" s="8"/>
      <c r="B196" s="8" t="s">
        <v>398</v>
      </c>
      <c r="C196" s="9">
        <f t="shared" ref="C196:F196" si="4">SUM(C193:C195)</f>
        <v>0</v>
      </c>
      <c r="D196" s="9">
        <f t="shared" si="4"/>
        <v>0</v>
      </c>
      <c r="E196" s="9">
        <f t="shared" si="4"/>
        <v>500</v>
      </c>
      <c r="F196" s="10">
        <f t="shared" si="4"/>
        <v>100</v>
      </c>
      <c r="G196" s="13">
        <f>SUM(G193:G195)</f>
        <v>0</v>
      </c>
    </row>
    <row r="197" spans="1:7" x14ac:dyDescent="0.2">
      <c r="C197" s="2"/>
    </row>
    <row r="198" spans="1:7" x14ac:dyDescent="0.2">
      <c r="C198" s="2"/>
    </row>
    <row r="199" spans="1:7" x14ac:dyDescent="0.2">
      <c r="B199" s="37" t="s">
        <v>107</v>
      </c>
      <c r="C199" s="2"/>
    </row>
    <row r="200" spans="1:7" x14ac:dyDescent="0.2">
      <c r="C200" s="2"/>
    </row>
    <row r="201" spans="1:7" x14ac:dyDescent="0.2">
      <c r="A201" s="12" t="s">
        <v>226</v>
      </c>
      <c r="B201" s="12" t="s">
        <v>108</v>
      </c>
      <c r="C201" s="2"/>
      <c r="D201" s="14">
        <v>7400</v>
      </c>
      <c r="E201" s="14">
        <v>7500</v>
      </c>
      <c r="F201" s="13">
        <v>11693.2</v>
      </c>
    </row>
    <row r="202" spans="1:7" x14ac:dyDescent="0.2">
      <c r="C202" s="2"/>
    </row>
    <row r="203" spans="1:7" x14ac:dyDescent="0.2">
      <c r="A203" s="12" t="s">
        <v>227</v>
      </c>
      <c r="B203" s="12" t="s">
        <v>109</v>
      </c>
      <c r="C203" s="2"/>
      <c r="D203" s="14">
        <v>6061</v>
      </c>
      <c r="E203" s="14">
        <v>11450</v>
      </c>
      <c r="F203" s="13">
        <v>578.85</v>
      </c>
      <c r="G203" s="13">
        <v>25000</v>
      </c>
    </row>
    <row r="204" spans="1:7" x14ac:dyDescent="0.2">
      <c r="C204" s="2"/>
    </row>
    <row r="205" spans="1:7" x14ac:dyDescent="0.2">
      <c r="A205" s="42" t="s">
        <v>505</v>
      </c>
      <c r="B205" s="42" t="s">
        <v>443</v>
      </c>
      <c r="C205" s="2"/>
      <c r="F205" s="13">
        <v>1400</v>
      </c>
    </row>
    <row r="206" spans="1:7" x14ac:dyDescent="0.2">
      <c r="C206" s="2"/>
    </row>
    <row r="207" spans="1:7" x14ac:dyDescent="0.2">
      <c r="A207" s="42" t="s">
        <v>506</v>
      </c>
      <c r="B207" s="42" t="s">
        <v>444</v>
      </c>
      <c r="C207" s="2"/>
      <c r="F207" s="13">
        <v>1068</v>
      </c>
    </row>
    <row r="208" spans="1:7" x14ac:dyDescent="0.2">
      <c r="C208" s="2"/>
    </row>
    <row r="209" spans="1:6" x14ac:dyDescent="0.2">
      <c r="A209" s="42" t="s">
        <v>507</v>
      </c>
      <c r="B209" s="42" t="s">
        <v>445</v>
      </c>
      <c r="C209" s="2"/>
      <c r="F209" s="13">
        <v>275</v>
      </c>
    </row>
    <row r="210" spans="1:6" x14ac:dyDescent="0.2">
      <c r="C210" s="2"/>
    </row>
    <row r="211" spans="1:6" x14ac:dyDescent="0.2">
      <c r="A211" s="42" t="s">
        <v>508</v>
      </c>
      <c r="B211" s="42" t="s">
        <v>446</v>
      </c>
      <c r="C211" s="2"/>
      <c r="F211" s="13">
        <v>1000</v>
      </c>
    </row>
    <row r="212" spans="1:6" x14ac:dyDescent="0.2">
      <c r="C212" s="2"/>
    </row>
    <row r="213" spans="1:6" x14ac:dyDescent="0.2">
      <c r="A213" s="42" t="s">
        <v>509</v>
      </c>
      <c r="B213" s="42" t="s">
        <v>447</v>
      </c>
      <c r="C213" s="2"/>
      <c r="F213" s="13">
        <v>882</v>
      </c>
    </row>
    <row r="214" spans="1:6" x14ac:dyDescent="0.2">
      <c r="C214" s="2"/>
    </row>
    <row r="215" spans="1:6" x14ac:dyDescent="0.2">
      <c r="A215" s="42" t="s">
        <v>510</v>
      </c>
      <c r="B215" s="42" t="s">
        <v>448</v>
      </c>
      <c r="C215" s="2"/>
      <c r="F215" s="13">
        <v>2387.56</v>
      </c>
    </row>
    <row r="216" spans="1:6" x14ac:dyDescent="0.2">
      <c r="C216" s="2"/>
    </row>
    <row r="217" spans="1:6" x14ac:dyDescent="0.2">
      <c r="A217" s="42" t="s">
        <v>511</v>
      </c>
      <c r="B217" s="42" t="s">
        <v>449</v>
      </c>
      <c r="C217" s="2"/>
      <c r="F217" s="13">
        <v>318.5</v>
      </c>
    </row>
    <row r="218" spans="1:6" x14ac:dyDescent="0.2">
      <c r="C218" s="2"/>
    </row>
    <row r="219" spans="1:6" x14ac:dyDescent="0.2">
      <c r="A219" s="42" t="s">
        <v>512</v>
      </c>
      <c r="B219" s="42" t="s">
        <v>450</v>
      </c>
      <c r="C219" s="2"/>
      <c r="F219" s="13">
        <v>200</v>
      </c>
    </row>
    <row r="220" spans="1:6" x14ac:dyDescent="0.2">
      <c r="C220" s="2"/>
    </row>
    <row r="221" spans="1:6" x14ac:dyDescent="0.2">
      <c r="A221" s="12" t="s">
        <v>228</v>
      </c>
      <c r="B221" s="12" t="s">
        <v>110</v>
      </c>
      <c r="C221" s="2"/>
      <c r="D221" s="14">
        <v>3060</v>
      </c>
      <c r="E221" s="14">
        <v>3400</v>
      </c>
      <c r="F221" s="13">
        <v>4113.8500000000004</v>
      </c>
    </row>
    <row r="222" spans="1:6" x14ac:dyDescent="0.2">
      <c r="C222" s="2"/>
    </row>
    <row r="223" spans="1:6" x14ac:dyDescent="0.2">
      <c r="A223" s="12" t="s">
        <v>261</v>
      </c>
      <c r="B223" s="12" t="s">
        <v>111</v>
      </c>
      <c r="C223" s="2"/>
      <c r="D223" s="14">
        <v>375</v>
      </c>
      <c r="E223" s="14">
        <v>375</v>
      </c>
      <c r="F223" s="13">
        <v>325</v>
      </c>
    </row>
    <row r="224" spans="1:6" x14ac:dyDescent="0.2">
      <c r="C224" s="2"/>
    </row>
    <row r="225" spans="1:7" x14ac:dyDescent="0.2">
      <c r="A225" s="12" t="s">
        <v>263</v>
      </c>
      <c r="B225" s="12" t="s">
        <v>262</v>
      </c>
      <c r="C225" s="2"/>
      <c r="D225" s="14">
        <v>2141</v>
      </c>
      <c r="E225" s="14">
        <v>2030</v>
      </c>
      <c r="F225" s="13">
        <v>2069.9499999999998</v>
      </c>
    </row>
    <row r="226" spans="1:7" x14ac:dyDescent="0.2">
      <c r="C226" s="2"/>
    </row>
    <row r="227" spans="1:7" x14ac:dyDescent="0.2">
      <c r="B227" s="8" t="s">
        <v>112</v>
      </c>
      <c r="C227" s="2"/>
      <c r="D227" s="9">
        <f>SUM(D201:D226)</f>
        <v>19037</v>
      </c>
      <c r="E227" s="9">
        <f>SUM(E201:E226)</f>
        <v>24755</v>
      </c>
      <c r="F227" s="10">
        <f>SUM(F201:F226)</f>
        <v>26311.910000000007</v>
      </c>
      <c r="G227" s="10">
        <f>SUM(G201:G226)</f>
        <v>25000</v>
      </c>
    </row>
    <row r="228" spans="1:7" x14ac:dyDescent="0.2">
      <c r="C228" s="2"/>
    </row>
    <row r="229" spans="1:7" x14ac:dyDescent="0.2">
      <c r="C229" s="2"/>
    </row>
    <row r="230" spans="1:7" x14ac:dyDescent="0.2">
      <c r="B230" s="7" t="s">
        <v>113</v>
      </c>
      <c r="C230" s="2"/>
    </row>
    <row r="231" spans="1:7" x14ac:dyDescent="0.2">
      <c r="C231" s="2"/>
    </row>
    <row r="232" spans="1:7" x14ac:dyDescent="0.2">
      <c r="A232" s="12" t="s">
        <v>229</v>
      </c>
      <c r="B232" s="12" t="s">
        <v>114</v>
      </c>
      <c r="C232" s="2"/>
      <c r="D232" s="14">
        <v>1766</v>
      </c>
      <c r="E232" s="14">
        <v>2000</v>
      </c>
      <c r="F232" s="13">
        <v>1517.79</v>
      </c>
      <c r="G232" s="13">
        <v>3850</v>
      </c>
    </row>
    <row r="233" spans="1:7" x14ac:dyDescent="0.2">
      <c r="A233" s="12"/>
      <c r="B233" s="12"/>
      <c r="C233" s="2"/>
    </row>
    <row r="234" spans="1:7" x14ac:dyDescent="0.2">
      <c r="A234" s="42" t="s">
        <v>513</v>
      </c>
      <c r="B234" s="42" t="s">
        <v>451</v>
      </c>
      <c r="C234" s="2"/>
      <c r="G234" s="13">
        <v>750</v>
      </c>
    </row>
    <row r="235" spans="1:7" x14ac:dyDescent="0.2">
      <c r="B235" s="12"/>
      <c r="C235" s="2"/>
    </row>
    <row r="236" spans="1:7" x14ac:dyDescent="0.2">
      <c r="B236" s="8" t="s">
        <v>118</v>
      </c>
      <c r="C236" s="2"/>
      <c r="D236" s="9">
        <f>SUM(D232:D235)</f>
        <v>1766</v>
      </c>
      <c r="E236" s="9">
        <f>SUM(E232:E235)</f>
        <v>2000</v>
      </c>
      <c r="F236" s="10">
        <f>SUM(F232:F235)</f>
        <v>1517.79</v>
      </c>
      <c r="G236" s="10">
        <f>SUM(G232:G235)</f>
        <v>4600</v>
      </c>
    </row>
    <row r="237" spans="1:7" x14ac:dyDescent="0.2">
      <c r="B237" s="12"/>
      <c r="C237" s="2"/>
    </row>
    <row r="238" spans="1:7" x14ac:dyDescent="0.2">
      <c r="C238" s="2"/>
      <c r="D238" s="25"/>
      <c r="F238" s="24" t="s">
        <v>533</v>
      </c>
    </row>
    <row r="239" spans="1:7" x14ac:dyDescent="0.2">
      <c r="C239" s="4" t="s">
        <v>56</v>
      </c>
      <c r="D239" s="25" t="s">
        <v>66</v>
      </c>
      <c r="E239" s="25" t="s">
        <v>67</v>
      </c>
      <c r="F239" s="24" t="s">
        <v>67</v>
      </c>
      <c r="G239" s="24" t="s">
        <v>519</v>
      </c>
    </row>
    <row r="240" spans="1:7" x14ac:dyDescent="0.2">
      <c r="A240" s="40" t="s">
        <v>2</v>
      </c>
      <c r="B240" s="40" t="s">
        <v>3</v>
      </c>
      <c r="C240" s="6" t="s">
        <v>0</v>
      </c>
      <c r="D240" s="6" t="s">
        <v>1</v>
      </c>
      <c r="E240" s="6" t="s">
        <v>0</v>
      </c>
      <c r="F240" s="5" t="s">
        <v>1</v>
      </c>
      <c r="G240" s="5" t="s">
        <v>0</v>
      </c>
    </row>
    <row r="241" spans="1:7" x14ac:dyDescent="0.2">
      <c r="B241" s="7"/>
      <c r="C241" s="2"/>
    </row>
    <row r="242" spans="1:7" x14ac:dyDescent="0.2">
      <c r="B242" s="7" t="s">
        <v>438</v>
      </c>
      <c r="C242" s="2"/>
    </row>
    <row r="243" spans="1:7" x14ac:dyDescent="0.2">
      <c r="B243" s="7"/>
      <c r="C243" s="2"/>
    </row>
    <row r="244" spans="1:7" x14ac:dyDescent="0.2">
      <c r="A244" s="42" t="s">
        <v>514</v>
      </c>
      <c r="B244" s="42" t="s">
        <v>11</v>
      </c>
      <c r="C244" s="2"/>
      <c r="F244" s="13">
        <v>2651.27</v>
      </c>
      <c r="G244" s="13">
        <v>2650</v>
      </c>
    </row>
    <row r="245" spans="1:7" x14ac:dyDescent="0.2">
      <c r="B245" s="7"/>
      <c r="C245" s="2"/>
    </row>
    <row r="246" spans="1:7" s="42" customFormat="1" x14ac:dyDescent="0.2">
      <c r="A246" s="42" t="s">
        <v>514</v>
      </c>
      <c r="B246" s="42" t="s">
        <v>12</v>
      </c>
      <c r="C246" s="45"/>
      <c r="D246" s="45"/>
      <c r="E246" s="45"/>
      <c r="F246" s="46">
        <f>1170.24+1243</f>
        <v>2413.2399999999998</v>
      </c>
      <c r="G246" s="46">
        <v>1170</v>
      </c>
    </row>
    <row r="247" spans="1:7" s="42" customFormat="1" x14ac:dyDescent="0.2">
      <c r="C247" s="45"/>
      <c r="D247" s="45"/>
      <c r="E247" s="45"/>
      <c r="F247" s="46"/>
      <c r="G247" s="46"/>
    </row>
    <row r="248" spans="1:7" s="42" customFormat="1" x14ac:dyDescent="0.2">
      <c r="A248" s="42" t="s">
        <v>514</v>
      </c>
      <c r="B248" s="42" t="s">
        <v>439</v>
      </c>
      <c r="C248" s="45"/>
      <c r="D248" s="45"/>
      <c r="E248" s="45"/>
      <c r="F248" s="46">
        <v>110</v>
      </c>
      <c r="G248" s="46"/>
    </row>
    <row r="249" spans="1:7" s="42" customFormat="1" x14ac:dyDescent="0.2">
      <c r="C249" s="45"/>
      <c r="D249" s="45"/>
      <c r="E249" s="45"/>
      <c r="F249" s="46"/>
      <c r="G249" s="46"/>
    </row>
    <row r="250" spans="1:7" s="42" customFormat="1" x14ac:dyDescent="0.2">
      <c r="A250" s="42" t="s">
        <v>514</v>
      </c>
      <c r="B250" s="42" t="s">
        <v>440</v>
      </c>
      <c r="C250" s="45"/>
      <c r="D250" s="45"/>
      <c r="E250" s="45"/>
      <c r="F250" s="46">
        <v>3000</v>
      </c>
      <c r="G250" s="46"/>
    </row>
    <row r="251" spans="1:7" x14ac:dyDescent="0.2">
      <c r="B251" s="7"/>
      <c r="C251" s="2"/>
    </row>
    <row r="252" spans="1:7" x14ac:dyDescent="0.2">
      <c r="B252" s="8" t="s">
        <v>441</v>
      </c>
      <c r="C252" s="2"/>
      <c r="F252" s="10">
        <f>SUM(F244:F251)</f>
        <v>8174.51</v>
      </c>
      <c r="G252" s="10">
        <f>SUM(G244:G251)</f>
        <v>3820</v>
      </c>
    </row>
    <row r="253" spans="1:7" x14ac:dyDescent="0.2">
      <c r="B253" s="7"/>
      <c r="C253" s="2"/>
    </row>
    <row r="254" spans="1:7" x14ac:dyDescent="0.2">
      <c r="B254" s="7"/>
      <c r="C254" s="2"/>
    </row>
    <row r="255" spans="1:7" x14ac:dyDescent="0.2">
      <c r="B255" s="37" t="s">
        <v>230</v>
      </c>
      <c r="C255" s="2"/>
    </row>
    <row r="256" spans="1:7" x14ac:dyDescent="0.2">
      <c r="C256" s="2"/>
    </row>
    <row r="257" spans="1:7" x14ac:dyDescent="0.2">
      <c r="A257" s="12" t="s">
        <v>264</v>
      </c>
      <c r="B257" s="12" t="s">
        <v>231</v>
      </c>
      <c r="C257" s="2"/>
      <c r="D257" s="14">
        <v>60552</v>
      </c>
      <c r="E257" s="14">
        <v>61248</v>
      </c>
      <c r="F257" s="13">
        <v>61248</v>
      </c>
      <c r="G257" s="13">
        <v>61000</v>
      </c>
    </row>
    <row r="258" spans="1:7" x14ac:dyDescent="0.2">
      <c r="C258" s="2"/>
    </row>
    <row r="259" spans="1:7" x14ac:dyDescent="0.2">
      <c r="A259" t="s">
        <v>264</v>
      </c>
      <c r="B259" s="12" t="s">
        <v>232</v>
      </c>
      <c r="C259" s="2"/>
      <c r="D259" s="14">
        <v>1680</v>
      </c>
      <c r="E259" s="14">
        <v>1700</v>
      </c>
      <c r="F259" s="13">
        <v>1773.48</v>
      </c>
      <c r="G259" s="13">
        <v>1750</v>
      </c>
    </row>
    <row r="260" spans="1:7" x14ac:dyDescent="0.2">
      <c r="C260" s="2"/>
    </row>
    <row r="261" spans="1:7" x14ac:dyDescent="0.2">
      <c r="A261" t="s">
        <v>264</v>
      </c>
      <c r="B261" s="12" t="s">
        <v>233</v>
      </c>
      <c r="C261" s="2"/>
      <c r="D261" s="14">
        <v>2088</v>
      </c>
      <c r="E261" s="14">
        <v>2112</v>
      </c>
      <c r="F261" s="13">
        <v>2112</v>
      </c>
      <c r="G261" s="13">
        <v>2120</v>
      </c>
    </row>
    <row r="262" spans="1:7" x14ac:dyDescent="0.2">
      <c r="C262" s="2"/>
    </row>
    <row r="263" spans="1:7" x14ac:dyDescent="0.2">
      <c r="A263" t="s">
        <v>264</v>
      </c>
      <c r="B263" s="12" t="s">
        <v>234</v>
      </c>
      <c r="C263" s="2"/>
      <c r="D263" s="14">
        <v>1044</v>
      </c>
      <c r="E263" s="14">
        <v>1056</v>
      </c>
      <c r="F263" s="13">
        <v>1056</v>
      </c>
      <c r="G263" s="13">
        <v>1060</v>
      </c>
    </row>
    <row r="264" spans="1:7" x14ac:dyDescent="0.2">
      <c r="C264" s="2"/>
    </row>
    <row r="265" spans="1:7" x14ac:dyDescent="0.2">
      <c r="A265" t="s">
        <v>264</v>
      </c>
      <c r="B265" s="12" t="s">
        <v>235</v>
      </c>
      <c r="C265" s="2"/>
      <c r="D265" s="14">
        <v>1044</v>
      </c>
      <c r="E265" s="14">
        <v>1056</v>
      </c>
      <c r="F265" s="13">
        <v>1056</v>
      </c>
      <c r="G265" s="13">
        <v>1060</v>
      </c>
    </row>
    <row r="266" spans="1:7" x14ac:dyDescent="0.2">
      <c r="C266" s="2"/>
    </row>
    <row r="267" spans="1:7" x14ac:dyDescent="0.2">
      <c r="A267" t="s">
        <v>266</v>
      </c>
      <c r="B267" s="12" t="s">
        <v>116</v>
      </c>
      <c r="C267" s="2"/>
      <c r="D267" s="14">
        <v>386</v>
      </c>
      <c r="E267" s="14">
        <v>760</v>
      </c>
      <c r="F267" s="13">
        <f>290</f>
        <v>290</v>
      </c>
      <c r="G267" s="13">
        <v>600</v>
      </c>
    </row>
    <row r="268" spans="1:7" x14ac:dyDescent="0.2">
      <c r="B268" s="12"/>
      <c r="C268" s="2"/>
    </row>
    <row r="269" spans="1:7" x14ac:dyDescent="0.2">
      <c r="A269" s="42" t="s">
        <v>521</v>
      </c>
      <c r="B269" s="12" t="s">
        <v>265</v>
      </c>
      <c r="C269" s="2"/>
      <c r="D269" s="14">
        <v>1781</v>
      </c>
      <c r="E269" s="14">
        <v>1500</v>
      </c>
      <c r="F269" s="13">
        <f>2018.3</f>
        <v>2018.3</v>
      </c>
      <c r="G269" s="13">
        <v>2000</v>
      </c>
    </row>
    <row r="270" spans="1:7" x14ac:dyDescent="0.2">
      <c r="C270" s="2"/>
    </row>
    <row r="271" spans="1:7" x14ac:dyDescent="0.2">
      <c r="C271" s="2"/>
    </row>
    <row r="272" spans="1:7" x14ac:dyDescent="0.2">
      <c r="B272" s="8" t="s">
        <v>236</v>
      </c>
      <c r="C272" s="2"/>
      <c r="D272" s="9">
        <f>SUM(D257:D271)</f>
        <v>68575</v>
      </c>
      <c r="E272" s="9">
        <f>SUM(E257:E271)</f>
        <v>69432</v>
      </c>
      <c r="F272" s="10">
        <f>SUM(F257:F271)</f>
        <v>69553.780000000013</v>
      </c>
      <c r="G272" s="10">
        <f>SUM(G257:G271)</f>
        <v>69590</v>
      </c>
    </row>
    <row r="273" spans="1:7" x14ac:dyDescent="0.2">
      <c r="C273" s="2"/>
    </row>
    <row r="274" spans="1:7" x14ac:dyDescent="0.2">
      <c r="C274" s="2"/>
    </row>
    <row r="275" spans="1:7" x14ac:dyDescent="0.2">
      <c r="C275" s="2"/>
    </row>
    <row r="276" spans="1:7" x14ac:dyDescent="0.2">
      <c r="B276" s="37" t="s">
        <v>399</v>
      </c>
      <c r="C276" s="2"/>
    </row>
    <row r="277" spans="1:7" x14ac:dyDescent="0.2">
      <c r="C277" s="2"/>
    </row>
    <row r="278" spans="1:7" x14ac:dyDescent="0.2">
      <c r="A278" t="s">
        <v>267</v>
      </c>
      <c r="B278" s="12" t="s">
        <v>237</v>
      </c>
      <c r="C278" s="2"/>
      <c r="D278" s="14">
        <v>55350</v>
      </c>
      <c r="E278" s="14">
        <v>56160</v>
      </c>
      <c r="F278" s="13">
        <v>55380</v>
      </c>
      <c r="G278" s="13">
        <v>55000</v>
      </c>
    </row>
    <row r="279" spans="1:7" x14ac:dyDescent="0.2">
      <c r="C279" s="2"/>
    </row>
    <row r="280" spans="1:7" x14ac:dyDescent="0.2">
      <c r="A280" t="s">
        <v>267</v>
      </c>
      <c r="B280" s="12" t="s">
        <v>233</v>
      </c>
      <c r="C280" s="2"/>
      <c r="D280" s="14">
        <v>2460</v>
      </c>
      <c r="E280" s="14">
        <v>2496</v>
      </c>
      <c r="F280" s="13">
        <v>2496</v>
      </c>
      <c r="G280" s="13">
        <v>2500</v>
      </c>
    </row>
    <row r="281" spans="1:7" x14ac:dyDescent="0.2">
      <c r="C281" s="2"/>
    </row>
    <row r="282" spans="1:7" x14ac:dyDescent="0.2">
      <c r="A282" t="s">
        <v>267</v>
      </c>
      <c r="B282" s="12" t="s">
        <v>234</v>
      </c>
      <c r="C282" s="2"/>
      <c r="D282" s="14">
        <v>1230</v>
      </c>
      <c r="E282" s="14">
        <v>1248</v>
      </c>
      <c r="F282" s="13">
        <v>1248</v>
      </c>
      <c r="G282" s="13">
        <v>1250</v>
      </c>
    </row>
    <row r="283" spans="1:7" x14ac:dyDescent="0.2">
      <c r="C283" s="2"/>
    </row>
    <row r="284" spans="1:7" x14ac:dyDescent="0.2">
      <c r="A284" t="s">
        <v>267</v>
      </c>
      <c r="B284" s="12" t="s">
        <v>235</v>
      </c>
      <c r="C284" s="2"/>
      <c r="D284" s="14">
        <v>1230</v>
      </c>
      <c r="E284" s="14">
        <v>1248</v>
      </c>
      <c r="F284" s="13">
        <v>1248</v>
      </c>
      <c r="G284" s="13">
        <v>1250</v>
      </c>
    </row>
    <row r="285" spans="1:7" x14ac:dyDescent="0.2">
      <c r="C285" s="2"/>
    </row>
    <row r="286" spans="1:7" x14ac:dyDescent="0.2">
      <c r="C286" s="2"/>
    </row>
    <row r="287" spans="1:7" x14ac:dyDescent="0.2">
      <c r="B287" s="8" t="s">
        <v>238</v>
      </c>
      <c r="C287" s="9"/>
      <c r="D287" s="9">
        <f>SUM(D278:D286)</f>
        <v>60270</v>
      </c>
      <c r="E287" s="9">
        <f>SUM(E278:E286)</f>
        <v>61152</v>
      </c>
      <c r="F287" s="24">
        <f>SUM(F278:F286)</f>
        <v>60372</v>
      </c>
      <c r="G287" s="10">
        <f>SUM(G278:G286)</f>
        <v>60000</v>
      </c>
    </row>
    <row r="288" spans="1:7" x14ac:dyDescent="0.2">
      <c r="C288" s="2"/>
      <c r="F288" s="5"/>
    </row>
    <row r="289" spans="1:7" x14ac:dyDescent="0.2">
      <c r="C289" s="4" t="s">
        <v>56</v>
      </c>
      <c r="D289" s="25"/>
      <c r="E289" s="25"/>
    </row>
    <row r="290" spans="1:7" x14ac:dyDescent="0.2">
      <c r="A290" s="1"/>
      <c r="B290" s="37" t="s">
        <v>54</v>
      </c>
      <c r="C290" s="6" t="s">
        <v>0</v>
      </c>
      <c r="D290" s="6"/>
      <c r="E290" s="6"/>
    </row>
    <row r="291" spans="1:7" x14ac:dyDescent="0.2">
      <c r="C291" s="2"/>
    </row>
    <row r="292" spans="1:7" x14ac:dyDescent="0.2">
      <c r="A292" t="s">
        <v>268</v>
      </c>
      <c r="B292" s="12" t="s">
        <v>117</v>
      </c>
      <c r="C292" s="2">
        <v>500000</v>
      </c>
      <c r="E292" s="14">
        <v>600</v>
      </c>
      <c r="G292" s="13">
        <v>0</v>
      </c>
    </row>
    <row r="293" spans="1:7" x14ac:dyDescent="0.2">
      <c r="B293" s="12"/>
      <c r="C293" s="2"/>
    </row>
    <row r="294" spans="1:7" x14ac:dyDescent="0.2">
      <c r="A294" t="s">
        <v>269</v>
      </c>
      <c r="B294" s="12" t="s">
        <v>201</v>
      </c>
      <c r="C294" s="2"/>
      <c r="D294" s="14">
        <v>1757</v>
      </c>
    </row>
    <row r="295" spans="1:7" x14ac:dyDescent="0.2">
      <c r="B295" s="12"/>
      <c r="C295" s="2"/>
    </row>
    <row r="296" spans="1:7" x14ac:dyDescent="0.2">
      <c r="A296" t="s">
        <v>270</v>
      </c>
      <c r="B296" s="12" t="s">
        <v>244</v>
      </c>
      <c r="C296" s="2"/>
      <c r="G296" s="13">
        <v>2500</v>
      </c>
    </row>
    <row r="297" spans="1:7" s="8" customFormat="1" x14ac:dyDescent="0.2">
      <c r="A297"/>
      <c r="B297" s="42" t="s">
        <v>529</v>
      </c>
      <c r="C297" s="2"/>
      <c r="D297" s="14"/>
      <c r="E297" s="14"/>
      <c r="F297" s="10"/>
      <c r="G297" s="10"/>
    </row>
    <row r="298" spans="1:7" x14ac:dyDescent="0.2">
      <c r="C298" s="2"/>
    </row>
    <row r="299" spans="1:7" x14ac:dyDescent="0.2">
      <c r="A299" s="8"/>
      <c r="B299" s="8" t="s">
        <v>400</v>
      </c>
      <c r="C299" s="9">
        <f>SUM(C292:C298)</f>
        <v>500000</v>
      </c>
      <c r="D299" s="9">
        <f>SUM(D292:D298)</f>
        <v>1757</v>
      </c>
      <c r="E299" s="9">
        <f>SUM(E292:E298)</f>
        <v>600</v>
      </c>
      <c r="G299" s="10">
        <f>SUM(G292:G298)</f>
        <v>2500</v>
      </c>
    </row>
    <row r="300" spans="1:7" x14ac:dyDescent="0.2">
      <c r="C300" s="2"/>
    </row>
    <row r="301" spans="1:7" x14ac:dyDescent="0.2">
      <c r="B301" s="7"/>
      <c r="C301" s="2"/>
    </row>
    <row r="302" spans="1:7" x14ac:dyDescent="0.2">
      <c r="C302" s="2"/>
    </row>
    <row r="303" spans="1:7" ht="15" x14ac:dyDescent="0.35">
      <c r="B303" s="8" t="s">
        <v>65</v>
      </c>
      <c r="C303" s="2"/>
      <c r="D303" s="23">
        <f>D299+D287+D272+D236+D227+D196+D188+D175+D138+D128+D119+D90+D55+D43+D32+D24+0</f>
        <v>959609</v>
      </c>
      <c r="E303" s="23">
        <f>E299+E287+E272+E236+E227+E196+E188+E175+E138+E128+E119+E90+E55+E43+E32+E24+0</f>
        <v>993424</v>
      </c>
      <c r="F303" s="47">
        <f>F24+F32+F43+F55+F90+F97+F104+F119+F128+F138+F175+F188+F196+F227+F236+F252+F272+F287+F299</f>
        <v>1042374.2200000001</v>
      </c>
      <c r="G303" s="47">
        <f>G32+G43+G55+G90+G97+G104+G119+G128+G175+G188+G196+G227+G236+G252+G272+G287+G299+G24</f>
        <v>1026629.5800000001</v>
      </c>
    </row>
    <row r="304" spans="1:7" x14ac:dyDescent="0.2">
      <c r="C304" s="2"/>
    </row>
    <row r="305" spans="1:7" x14ac:dyDescent="0.2">
      <c r="A305" s="54" t="s">
        <v>401</v>
      </c>
      <c r="B305" s="54"/>
      <c r="C305" s="54"/>
      <c r="D305" s="54"/>
      <c r="E305" s="54"/>
      <c r="F305" s="24"/>
    </row>
    <row r="306" spans="1:7" x14ac:dyDescent="0.2">
      <c r="D306" s="25"/>
      <c r="F306" s="24" t="s">
        <v>533</v>
      </c>
    </row>
    <row r="307" spans="1:7" x14ac:dyDescent="0.2">
      <c r="C307" s="4" t="s">
        <v>56</v>
      </c>
      <c r="D307" s="25" t="s">
        <v>66</v>
      </c>
      <c r="E307" s="25" t="s">
        <v>67</v>
      </c>
      <c r="F307" s="24" t="s">
        <v>67</v>
      </c>
      <c r="G307" s="24" t="s">
        <v>519</v>
      </c>
    </row>
    <row r="308" spans="1:7" x14ac:dyDescent="0.2">
      <c r="A308" s="36" t="s">
        <v>2</v>
      </c>
      <c r="B308" s="1" t="s">
        <v>3</v>
      </c>
      <c r="C308" s="6" t="s">
        <v>0</v>
      </c>
      <c r="D308" s="6" t="s">
        <v>1</v>
      </c>
      <c r="E308" s="6" t="s">
        <v>0</v>
      </c>
      <c r="F308" s="5" t="s">
        <v>1</v>
      </c>
      <c r="G308" s="5" t="s">
        <v>0</v>
      </c>
    </row>
    <row r="310" spans="1:7" x14ac:dyDescent="0.2">
      <c r="A310" s="7"/>
      <c r="B310" s="7" t="s">
        <v>55</v>
      </c>
      <c r="C310" s="2"/>
    </row>
    <row r="311" spans="1:7" x14ac:dyDescent="0.2">
      <c r="C311" s="2"/>
    </row>
    <row r="312" spans="1:7" x14ac:dyDescent="0.2">
      <c r="A312" t="s">
        <v>272</v>
      </c>
      <c r="B312" t="s">
        <v>6</v>
      </c>
      <c r="C312" s="2">
        <v>165148</v>
      </c>
      <c r="D312" s="14">
        <v>99425</v>
      </c>
      <c r="E312" s="14">
        <v>88475</v>
      </c>
      <c r="F312" s="13">
        <f>97220.15-3918.77</f>
        <v>93301.37999999999</v>
      </c>
      <c r="G312" s="13">
        <v>83500</v>
      </c>
    </row>
    <row r="313" spans="1:7" x14ac:dyDescent="0.2">
      <c r="C313" s="2"/>
    </row>
    <row r="314" spans="1:7" x14ac:dyDescent="0.2">
      <c r="A314" s="12"/>
      <c r="B314" s="12" t="s">
        <v>4</v>
      </c>
      <c r="C314" s="2"/>
      <c r="D314" s="14">
        <f>3604+1508+1995+8475+1683</f>
        <v>17265</v>
      </c>
      <c r="E314" s="14">
        <f>3400+1550+2015+4240+1750</f>
        <v>12955</v>
      </c>
      <c r="F314" s="13">
        <f>13563.2+1640.08</f>
        <v>15203.28</v>
      </c>
      <c r="G314" s="13">
        <v>15500</v>
      </c>
    </row>
    <row r="315" spans="1:7" x14ac:dyDescent="0.2">
      <c r="C315" s="2"/>
    </row>
    <row r="316" spans="1:7" x14ac:dyDescent="0.2">
      <c r="A316" t="s">
        <v>273</v>
      </c>
      <c r="B316" t="s">
        <v>5</v>
      </c>
      <c r="C316" s="2">
        <v>2595</v>
      </c>
      <c r="D316" s="14">
        <v>4098</v>
      </c>
      <c r="E316" s="14">
        <v>4200</v>
      </c>
      <c r="F316" s="13">
        <v>3340.27</v>
      </c>
      <c r="G316" s="13">
        <v>3400</v>
      </c>
    </row>
    <row r="317" spans="1:7" x14ac:dyDescent="0.2">
      <c r="C317" s="2"/>
    </row>
    <row r="318" spans="1:7" x14ac:dyDescent="0.2">
      <c r="A318" s="42" t="s">
        <v>293</v>
      </c>
      <c r="B318" s="42" t="s">
        <v>434</v>
      </c>
      <c r="C318" s="2"/>
      <c r="F318" s="13">
        <v>10601.14</v>
      </c>
    </row>
    <row r="319" spans="1:7" x14ac:dyDescent="0.2">
      <c r="C319" s="2"/>
      <c r="F319" s="46" t="s">
        <v>526</v>
      </c>
    </row>
    <row r="320" spans="1:7" x14ac:dyDescent="0.2">
      <c r="A320" t="s">
        <v>274</v>
      </c>
      <c r="B320" t="s">
        <v>7</v>
      </c>
      <c r="C320" s="2">
        <v>1800</v>
      </c>
      <c r="D320" s="14">
        <v>3468</v>
      </c>
      <c r="E320" s="14">
        <v>5500</v>
      </c>
      <c r="F320" s="46">
        <v>1961.32</v>
      </c>
      <c r="G320" s="13">
        <v>2500</v>
      </c>
    </row>
    <row r="321" spans="1:7" x14ac:dyDescent="0.2">
      <c r="C321" s="2"/>
    </row>
    <row r="322" spans="1:7" x14ac:dyDescent="0.2">
      <c r="A322" s="8"/>
      <c r="B322" s="8" t="s">
        <v>121</v>
      </c>
      <c r="C322" s="9">
        <f t="shared" ref="C322:F322" si="5">SUM(C312:C321)</f>
        <v>169543</v>
      </c>
      <c r="D322" s="9">
        <f t="shared" si="5"/>
        <v>124256</v>
      </c>
      <c r="E322" s="9">
        <f t="shared" si="5"/>
        <v>111130</v>
      </c>
      <c r="F322" s="24">
        <f t="shared" si="5"/>
        <v>124407.39</v>
      </c>
      <c r="G322" s="10">
        <f>SUM(G312:G321)</f>
        <v>104900</v>
      </c>
    </row>
    <row r="325" spans="1:7" x14ac:dyDescent="0.2">
      <c r="A325" s="7"/>
      <c r="B325" s="7" t="s">
        <v>115</v>
      </c>
      <c r="C325" s="2"/>
    </row>
    <row r="326" spans="1:7" x14ac:dyDescent="0.2">
      <c r="C326" s="2"/>
    </row>
    <row r="327" spans="1:7" x14ac:dyDescent="0.2">
      <c r="A327" t="s">
        <v>271</v>
      </c>
      <c r="B327" s="12" t="s">
        <v>119</v>
      </c>
      <c r="C327" s="2">
        <v>38200</v>
      </c>
      <c r="D327" s="14">
        <v>6050</v>
      </c>
      <c r="E327" s="14">
        <v>6500</v>
      </c>
      <c r="F327" s="13">
        <v>10065</v>
      </c>
      <c r="G327" s="13">
        <v>12500</v>
      </c>
    </row>
    <row r="328" spans="1:7" x14ac:dyDescent="0.2">
      <c r="C328" s="2"/>
      <c r="F328" s="10"/>
    </row>
    <row r="329" spans="1:7" x14ac:dyDescent="0.2">
      <c r="C329" s="2"/>
    </row>
    <row r="330" spans="1:7" x14ac:dyDescent="0.2">
      <c r="A330" s="8"/>
      <c r="B330" s="8" t="s">
        <v>120</v>
      </c>
      <c r="C330" s="9">
        <f>SUM(C326:C329)</f>
        <v>38200</v>
      </c>
      <c r="D330" s="9">
        <f>SUM(D327:D329)</f>
        <v>6050</v>
      </c>
      <c r="E330" s="9">
        <f>SUM(E327:E329)</f>
        <v>6500</v>
      </c>
      <c r="F330" s="10">
        <f>SUM(F327:F329)</f>
        <v>10065</v>
      </c>
      <c r="G330" s="10">
        <f>SUM(G327:G329)</f>
        <v>12500</v>
      </c>
    </row>
    <row r="331" spans="1:7" x14ac:dyDescent="0.2">
      <c r="C331" s="2"/>
    </row>
    <row r="332" spans="1:7" x14ac:dyDescent="0.2">
      <c r="C332" s="8"/>
    </row>
    <row r="333" spans="1:7" x14ac:dyDescent="0.2">
      <c r="B333" s="8"/>
      <c r="C333" s="2"/>
      <c r="F333" s="5"/>
    </row>
    <row r="334" spans="1:7" x14ac:dyDescent="0.2">
      <c r="C334" s="4" t="s">
        <v>56</v>
      </c>
      <c r="D334" s="25"/>
      <c r="E334" s="25"/>
      <c r="F334" s="24" t="s">
        <v>533</v>
      </c>
    </row>
    <row r="335" spans="1:7" x14ac:dyDescent="0.2">
      <c r="C335" s="4" t="s">
        <v>56</v>
      </c>
      <c r="D335" s="25" t="s">
        <v>66</v>
      </c>
      <c r="E335" s="25" t="s">
        <v>67</v>
      </c>
      <c r="F335" s="24" t="s">
        <v>67</v>
      </c>
      <c r="G335" s="24" t="s">
        <v>519</v>
      </c>
    </row>
    <row r="336" spans="1:7" x14ac:dyDescent="0.2">
      <c r="A336" s="40" t="s">
        <v>2</v>
      </c>
      <c r="B336" s="40" t="s">
        <v>3</v>
      </c>
      <c r="C336" s="6" t="s">
        <v>0</v>
      </c>
      <c r="D336" s="6" t="s">
        <v>1</v>
      </c>
      <c r="E336" s="6" t="s">
        <v>0</v>
      </c>
      <c r="F336" s="5" t="s">
        <v>1</v>
      </c>
      <c r="G336" s="5" t="s">
        <v>0</v>
      </c>
    </row>
    <row r="337" spans="1:7" x14ac:dyDescent="0.2">
      <c r="A337" s="40"/>
      <c r="B337" s="40"/>
      <c r="C337" s="6"/>
      <c r="D337" s="6"/>
      <c r="E337" s="6"/>
    </row>
    <row r="338" spans="1:7" x14ac:dyDescent="0.2">
      <c r="A338" s="1"/>
      <c r="B338" s="37" t="s">
        <v>20</v>
      </c>
      <c r="C338" s="6" t="s">
        <v>0</v>
      </c>
      <c r="D338" s="6"/>
      <c r="E338" s="6"/>
    </row>
    <row r="339" spans="1:7" x14ac:dyDescent="0.2">
      <c r="B339" s="7"/>
      <c r="C339" s="2"/>
    </row>
    <row r="340" spans="1:7" x14ac:dyDescent="0.2">
      <c r="A340" t="s">
        <v>275</v>
      </c>
      <c r="B340" t="s">
        <v>9</v>
      </c>
      <c r="C340" s="2">
        <v>13500</v>
      </c>
      <c r="D340" s="14">
        <v>2338</v>
      </c>
      <c r="E340" s="14">
        <v>2500</v>
      </c>
      <c r="F340" s="13">
        <f>1219.02+825</f>
        <v>2044.02</v>
      </c>
      <c r="G340" s="13">
        <v>2500</v>
      </c>
    </row>
    <row r="341" spans="1:7" x14ac:dyDescent="0.2">
      <c r="C341" s="2"/>
    </row>
    <row r="342" spans="1:7" x14ac:dyDescent="0.2">
      <c r="A342" t="s">
        <v>276</v>
      </c>
      <c r="B342" s="12" t="s">
        <v>132</v>
      </c>
      <c r="C342" s="2"/>
      <c r="D342" s="14">
        <v>626</v>
      </c>
      <c r="E342" s="14">
        <v>750</v>
      </c>
      <c r="F342" s="13">
        <v>249.11</v>
      </c>
      <c r="G342" s="13">
        <v>500</v>
      </c>
    </row>
    <row r="343" spans="1:7" x14ac:dyDescent="0.2">
      <c r="C343" s="2"/>
    </row>
    <row r="344" spans="1:7" x14ac:dyDescent="0.2">
      <c r="A344" t="s">
        <v>277</v>
      </c>
      <c r="B344" s="12" t="s">
        <v>133</v>
      </c>
      <c r="C344" s="2"/>
      <c r="D344" s="14">
        <v>2236</v>
      </c>
      <c r="E344" s="14">
        <v>2400</v>
      </c>
      <c r="F344" s="13">
        <v>2715.73</v>
      </c>
      <c r="G344" s="13">
        <v>2700</v>
      </c>
    </row>
    <row r="345" spans="1:7" x14ac:dyDescent="0.2">
      <c r="C345" s="2"/>
    </row>
    <row r="346" spans="1:7" x14ac:dyDescent="0.2">
      <c r="A346" t="s">
        <v>278</v>
      </c>
      <c r="B346" s="12" t="s">
        <v>134</v>
      </c>
      <c r="C346" s="2"/>
      <c r="D346" s="14">
        <v>868</v>
      </c>
      <c r="E346" s="14">
        <v>1000</v>
      </c>
      <c r="F346" s="13">
        <v>876.16</v>
      </c>
      <c r="G346" s="13">
        <v>1000</v>
      </c>
    </row>
    <row r="347" spans="1:7" x14ac:dyDescent="0.2">
      <c r="C347" s="2"/>
    </row>
    <row r="348" spans="1:7" x14ac:dyDescent="0.2">
      <c r="A348" t="s">
        <v>279</v>
      </c>
      <c r="B348" t="s">
        <v>60</v>
      </c>
      <c r="C348" s="2">
        <v>18500</v>
      </c>
      <c r="D348" s="14">
        <v>4185</v>
      </c>
      <c r="E348" s="14">
        <v>3500</v>
      </c>
      <c r="F348" s="13">
        <v>2883.29</v>
      </c>
      <c r="G348" s="13">
        <v>3500</v>
      </c>
    </row>
    <row r="349" spans="1:7" x14ac:dyDescent="0.2">
      <c r="C349" s="2"/>
    </row>
    <row r="350" spans="1:7" x14ac:dyDescent="0.2">
      <c r="A350" t="s">
        <v>280</v>
      </c>
      <c r="B350" s="12" t="s">
        <v>199</v>
      </c>
      <c r="C350" s="2"/>
      <c r="D350" s="14">
        <v>1752</v>
      </c>
      <c r="E350" s="14">
        <v>2000</v>
      </c>
      <c r="F350" s="13">
        <v>2052.65</v>
      </c>
      <c r="G350" s="13">
        <v>2100</v>
      </c>
    </row>
    <row r="351" spans="1:7" x14ac:dyDescent="0.2">
      <c r="C351" s="2"/>
    </row>
    <row r="352" spans="1:7" x14ac:dyDescent="0.2">
      <c r="A352" t="s">
        <v>280</v>
      </c>
      <c r="B352" s="12" t="s">
        <v>200</v>
      </c>
      <c r="C352" s="2"/>
      <c r="D352" s="14">
        <v>873</v>
      </c>
      <c r="E352" s="14">
        <v>1000</v>
      </c>
      <c r="F352" s="13">
        <v>1000</v>
      </c>
      <c r="G352" s="13">
        <v>1000</v>
      </c>
    </row>
    <row r="353" spans="1:7" x14ac:dyDescent="0.2">
      <c r="C353" s="2"/>
    </row>
    <row r="354" spans="1:7" x14ac:dyDescent="0.2">
      <c r="A354" t="s">
        <v>281</v>
      </c>
      <c r="B354" s="12" t="s">
        <v>131</v>
      </c>
      <c r="C354" s="2">
        <v>5700</v>
      </c>
      <c r="D354" s="14">
        <v>4540</v>
      </c>
      <c r="E354" s="14">
        <v>4500</v>
      </c>
      <c r="F354" s="13">
        <v>3927.66</v>
      </c>
      <c r="G354" s="13">
        <v>4000</v>
      </c>
    </row>
    <row r="355" spans="1:7" x14ac:dyDescent="0.2">
      <c r="C355" s="2"/>
    </row>
    <row r="356" spans="1:7" x14ac:dyDescent="0.2">
      <c r="A356" t="s">
        <v>282</v>
      </c>
      <c r="B356" t="s">
        <v>10</v>
      </c>
      <c r="C356" s="2">
        <v>3000</v>
      </c>
      <c r="D356" s="14">
        <v>3881</v>
      </c>
      <c r="E356" s="14">
        <v>4000</v>
      </c>
      <c r="F356" s="13">
        <v>5022.88</v>
      </c>
      <c r="G356" s="13">
        <v>5000</v>
      </c>
    </row>
    <row r="357" spans="1:7" x14ac:dyDescent="0.2">
      <c r="C357" s="2"/>
    </row>
    <row r="358" spans="1:7" x14ac:dyDescent="0.2">
      <c r="A358" t="s">
        <v>283</v>
      </c>
      <c r="B358" s="12" t="s">
        <v>122</v>
      </c>
      <c r="C358" s="2"/>
      <c r="D358" s="14">
        <v>1480</v>
      </c>
      <c r="E358" s="14">
        <v>1500</v>
      </c>
      <c r="F358" s="13">
        <v>1709.21</v>
      </c>
      <c r="G358" s="13">
        <v>1500</v>
      </c>
    </row>
    <row r="359" spans="1:7" x14ac:dyDescent="0.2">
      <c r="C359" s="2"/>
    </row>
    <row r="360" spans="1:7" x14ac:dyDescent="0.2">
      <c r="A360" t="s">
        <v>284</v>
      </c>
      <c r="B360" t="s">
        <v>11</v>
      </c>
      <c r="C360" s="2">
        <v>29020</v>
      </c>
      <c r="D360" s="14">
        <f>2315+12837</f>
        <v>15152</v>
      </c>
      <c r="E360" s="14">
        <f>13666+2426</f>
        <v>16092</v>
      </c>
      <c r="F360" s="13">
        <v>16715.3</v>
      </c>
      <c r="G360" s="13">
        <v>17000</v>
      </c>
    </row>
    <row r="361" spans="1:7" x14ac:dyDescent="0.2">
      <c r="C361" s="2"/>
    </row>
    <row r="362" spans="1:7" x14ac:dyDescent="0.2">
      <c r="A362" t="s">
        <v>284</v>
      </c>
      <c r="B362" s="12" t="s">
        <v>126</v>
      </c>
      <c r="C362" s="2"/>
      <c r="D362" s="14">
        <v>3800</v>
      </c>
      <c r="E362" s="14">
        <v>3800</v>
      </c>
      <c r="F362" s="13">
        <v>3800</v>
      </c>
      <c r="G362" s="13">
        <v>3800</v>
      </c>
    </row>
    <row r="363" spans="1:7" x14ac:dyDescent="0.2">
      <c r="C363" s="2"/>
    </row>
    <row r="364" spans="1:7" x14ac:dyDescent="0.2">
      <c r="A364" t="s">
        <v>285</v>
      </c>
      <c r="B364" t="s">
        <v>12</v>
      </c>
      <c r="C364" s="2">
        <v>30000</v>
      </c>
      <c r="D364" s="14">
        <v>26324</v>
      </c>
      <c r="E364" s="14">
        <v>23000</v>
      </c>
      <c r="F364" s="13">
        <v>30271.68</v>
      </c>
      <c r="G364" s="13">
        <v>25000</v>
      </c>
    </row>
    <row r="365" spans="1:7" x14ac:dyDescent="0.2">
      <c r="C365" s="2"/>
    </row>
    <row r="366" spans="1:7" x14ac:dyDescent="0.2">
      <c r="A366" t="s">
        <v>286</v>
      </c>
      <c r="B366" t="s">
        <v>13</v>
      </c>
      <c r="C366" s="2">
        <v>10000</v>
      </c>
      <c r="D366" s="14">
        <v>3121</v>
      </c>
      <c r="E366" s="14">
        <v>1600</v>
      </c>
      <c r="F366" s="13">
        <v>509.54</v>
      </c>
      <c r="G366" s="13">
        <v>1000</v>
      </c>
    </row>
    <row r="367" spans="1:7" x14ac:dyDescent="0.2">
      <c r="C367" s="2"/>
    </row>
    <row r="368" spans="1:7" x14ac:dyDescent="0.2">
      <c r="A368" t="s">
        <v>287</v>
      </c>
      <c r="B368" t="s">
        <v>14</v>
      </c>
      <c r="C368" s="2">
        <v>3200</v>
      </c>
      <c r="D368" s="14">
        <v>2948</v>
      </c>
      <c r="E368" s="14">
        <v>2700</v>
      </c>
      <c r="F368" s="13">
        <f>1563.23</f>
        <v>1563.23</v>
      </c>
      <c r="G368" s="13">
        <v>1600</v>
      </c>
    </row>
    <row r="369" spans="1:7" x14ac:dyDescent="0.2">
      <c r="C369" s="2"/>
    </row>
    <row r="370" spans="1:7" x14ac:dyDescent="0.2">
      <c r="A370" t="s">
        <v>287</v>
      </c>
      <c r="B370" s="12" t="s">
        <v>124</v>
      </c>
      <c r="C370" s="2"/>
      <c r="D370" s="14">
        <v>274</v>
      </c>
      <c r="E370" s="14">
        <v>375</v>
      </c>
      <c r="F370" s="13">
        <v>400.92</v>
      </c>
      <c r="G370" s="13">
        <v>400</v>
      </c>
    </row>
    <row r="371" spans="1:7" x14ac:dyDescent="0.2">
      <c r="C371" s="2"/>
    </row>
    <row r="372" spans="1:7" x14ac:dyDescent="0.2">
      <c r="A372" t="s">
        <v>288</v>
      </c>
      <c r="B372" t="s">
        <v>15</v>
      </c>
      <c r="C372" s="2">
        <v>4000</v>
      </c>
      <c r="D372" s="14">
        <v>1604</v>
      </c>
      <c r="E372" s="14">
        <v>1700</v>
      </c>
      <c r="F372" s="13">
        <v>1486.5</v>
      </c>
      <c r="G372" s="13">
        <v>1600</v>
      </c>
    </row>
    <row r="373" spans="1:7" x14ac:dyDescent="0.2">
      <c r="C373" s="2"/>
    </row>
    <row r="374" spans="1:7" x14ac:dyDescent="0.2">
      <c r="A374" t="s">
        <v>289</v>
      </c>
      <c r="B374" s="12" t="s">
        <v>130</v>
      </c>
      <c r="C374" s="2">
        <v>8000</v>
      </c>
      <c r="D374" s="14">
        <v>1640</v>
      </c>
      <c r="E374" s="14">
        <v>1800</v>
      </c>
      <c r="F374" s="13">
        <v>1276.8699999999999</v>
      </c>
      <c r="G374" s="13">
        <v>1000</v>
      </c>
    </row>
    <row r="375" spans="1:7" x14ac:dyDescent="0.2">
      <c r="C375" s="2"/>
    </row>
    <row r="376" spans="1:7" x14ac:dyDescent="0.2">
      <c r="A376" t="s">
        <v>290</v>
      </c>
      <c r="B376" t="s">
        <v>16</v>
      </c>
      <c r="C376" s="2">
        <v>2200</v>
      </c>
      <c r="D376" s="14">
        <v>1821</v>
      </c>
      <c r="E376" s="14">
        <v>1460</v>
      </c>
      <c r="F376" s="48">
        <v>1264.6500000000001</v>
      </c>
      <c r="G376" s="13">
        <v>750</v>
      </c>
    </row>
    <row r="377" spans="1:7" x14ac:dyDescent="0.2">
      <c r="C377" s="2"/>
    </row>
    <row r="378" spans="1:7" x14ac:dyDescent="0.2">
      <c r="A378" t="s">
        <v>291</v>
      </c>
      <c r="B378" s="12" t="s">
        <v>125</v>
      </c>
      <c r="C378" s="4" t="s">
        <v>56</v>
      </c>
      <c r="D378" s="34">
        <v>660</v>
      </c>
      <c r="E378" s="34">
        <v>650</v>
      </c>
      <c r="F378" s="13">
        <v>343.52</v>
      </c>
      <c r="G378" s="13">
        <v>500</v>
      </c>
    </row>
    <row r="379" spans="1:7" x14ac:dyDescent="0.2">
      <c r="C379" s="2"/>
    </row>
    <row r="380" spans="1:7" x14ac:dyDescent="0.2">
      <c r="A380" t="s">
        <v>300</v>
      </c>
      <c r="B380" s="12" t="s">
        <v>123</v>
      </c>
      <c r="C380" s="2"/>
      <c r="D380" s="14">
        <v>539</v>
      </c>
      <c r="E380" s="14">
        <v>500</v>
      </c>
      <c r="F380" s="13">
        <v>242.75</v>
      </c>
      <c r="G380" s="13">
        <v>500</v>
      </c>
    </row>
    <row r="381" spans="1:7" x14ac:dyDescent="0.2">
      <c r="C381" s="2"/>
    </row>
    <row r="382" spans="1:7" x14ac:dyDescent="0.2">
      <c r="A382" t="s">
        <v>293</v>
      </c>
      <c r="B382" t="s">
        <v>18</v>
      </c>
      <c r="C382" s="2">
        <v>500</v>
      </c>
      <c r="F382" s="13">
        <v>1046.46</v>
      </c>
    </row>
    <row r="383" spans="1:7" x14ac:dyDescent="0.2">
      <c r="C383" s="2"/>
    </row>
    <row r="384" spans="1:7" x14ac:dyDescent="0.2">
      <c r="A384" t="s">
        <v>294</v>
      </c>
      <c r="B384" t="s">
        <v>61</v>
      </c>
      <c r="C384" s="2">
        <v>15000</v>
      </c>
      <c r="D384" s="14">
        <v>2298</v>
      </c>
      <c r="F384" s="13">
        <f>825.66+1026.57+500</f>
        <v>2352.23</v>
      </c>
      <c r="G384" s="13">
        <v>2000</v>
      </c>
    </row>
    <row r="385" spans="1:7" x14ac:dyDescent="0.2">
      <c r="C385" s="2"/>
    </row>
    <row r="386" spans="1:7" x14ac:dyDescent="0.2">
      <c r="A386" t="s">
        <v>295</v>
      </c>
      <c r="B386" s="12" t="s">
        <v>127</v>
      </c>
      <c r="C386" s="2"/>
      <c r="E386" s="14">
        <v>25000</v>
      </c>
      <c r="F386" s="13">
        <f>3105.6+13.73+19144.3</f>
        <v>22263.629999999997</v>
      </c>
    </row>
    <row r="387" spans="1:7" x14ac:dyDescent="0.2">
      <c r="C387" s="2"/>
    </row>
    <row r="388" spans="1:7" x14ac:dyDescent="0.2">
      <c r="A388" t="s">
        <v>296</v>
      </c>
      <c r="B388" t="s">
        <v>62</v>
      </c>
      <c r="C388" s="2"/>
      <c r="D388" s="14">
        <v>3390</v>
      </c>
      <c r="E388" s="14">
        <v>1500</v>
      </c>
      <c r="F388" s="48">
        <v>2174.34</v>
      </c>
      <c r="G388" s="13">
        <v>1500</v>
      </c>
    </row>
    <row r="389" spans="1:7" x14ac:dyDescent="0.2">
      <c r="C389" s="2"/>
      <c r="F389" s="5"/>
    </row>
    <row r="390" spans="1:7" x14ac:dyDescent="0.2">
      <c r="A390" t="s">
        <v>297</v>
      </c>
      <c r="B390" s="12" t="s">
        <v>128</v>
      </c>
      <c r="C390" s="4" t="s">
        <v>56</v>
      </c>
      <c r="D390" s="34"/>
      <c r="E390" s="34">
        <v>2000</v>
      </c>
      <c r="F390" s="13">
        <v>3824.51</v>
      </c>
    </row>
    <row r="391" spans="1:7" x14ac:dyDescent="0.2">
      <c r="A391" s="16"/>
      <c r="B391" s="16"/>
      <c r="C391" s="34"/>
      <c r="D391" s="6"/>
      <c r="E391" s="6"/>
    </row>
    <row r="392" spans="1:7" x14ac:dyDescent="0.2">
      <c r="A392" t="s">
        <v>298</v>
      </c>
      <c r="B392" t="s">
        <v>19</v>
      </c>
      <c r="C392" s="2">
        <v>2500</v>
      </c>
      <c r="F392" s="13">
        <v>538.80999999999995</v>
      </c>
      <c r="G392" s="13">
        <v>500</v>
      </c>
    </row>
    <row r="393" spans="1:7" x14ac:dyDescent="0.2">
      <c r="C393" s="2"/>
      <c r="F393" s="10"/>
    </row>
    <row r="394" spans="1:7" x14ac:dyDescent="0.2">
      <c r="B394" s="42" t="s">
        <v>461</v>
      </c>
      <c r="C394" s="2"/>
      <c r="F394" s="46">
        <v>26417.72</v>
      </c>
    </row>
    <row r="395" spans="1:7" x14ac:dyDescent="0.2">
      <c r="C395" s="2"/>
      <c r="F395" s="10"/>
    </row>
    <row r="396" spans="1:7" x14ac:dyDescent="0.2">
      <c r="C396" s="2"/>
    </row>
    <row r="397" spans="1:7" x14ac:dyDescent="0.2">
      <c r="A397" s="8"/>
      <c r="B397" s="8" t="s">
        <v>423</v>
      </c>
      <c r="C397" s="9" t="e">
        <f>SUM(#REF!+#REF!+C392+#REF!+#REF!+C388+C384+C382+#REF!+#REF!+#REF!+#REF!+#REF!+#REF!+#REF!+C376+C374+C372+#REF!+C368+C366+C364+#REF!+C360+C356+C354+C348+C340+#REF!)</f>
        <v>#REF!</v>
      </c>
      <c r="D397" s="9">
        <f>SUM(D340:D396)</f>
        <v>86350</v>
      </c>
      <c r="E397" s="9">
        <f>SUM(E340:E396)</f>
        <v>105327</v>
      </c>
      <c r="F397" s="10">
        <f>SUM(F339:F396)</f>
        <v>138973.37</v>
      </c>
      <c r="G397" s="10">
        <f>SUM(G340:G396)</f>
        <v>80950</v>
      </c>
    </row>
    <row r="398" spans="1:7" x14ac:dyDescent="0.2">
      <c r="C398" s="2"/>
    </row>
    <row r="399" spans="1:7" x14ac:dyDescent="0.2">
      <c r="C399" s="2"/>
      <c r="D399" s="25"/>
      <c r="F399" s="24" t="s">
        <v>533</v>
      </c>
    </row>
    <row r="400" spans="1:7" x14ac:dyDescent="0.2">
      <c r="C400" s="4" t="s">
        <v>56</v>
      </c>
      <c r="D400" s="25" t="s">
        <v>66</v>
      </c>
      <c r="E400" s="25" t="s">
        <v>67</v>
      </c>
      <c r="F400" s="24" t="s">
        <v>67</v>
      </c>
      <c r="G400" s="24" t="s">
        <v>519</v>
      </c>
    </row>
    <row r="401" spans="1:7" x14ac:dyDescent="0.2">
      <c r="A401" s="40" t="s">
        <v>2</v>
      </c>
      <c r="B401" s="40" t="s">
        <v>3</v>
      </c>
      <c r="C401" s="6" t="s">
        <v>0</v>
      </c>
      <c r="D401" s="6" t="s">
        <v>1</v>
      </c>
      <c r="E401" s="6" t="s">
        <v>0</v>
      </c>
      <c r="F401" s="5" t="s">
        <v>1</v>
      </c>
      <c r="G401" s="5" t="s">
        <v>0</v>
      </c>
    </row>
    <row r="402" spans="1:7" x14ac:dyDescent="0.2">
      <c r="C402" s="14"/>
    </row>
    <row r="403" spans="1:7" x14ac:dyDescent="0.2">
      <c r="A403" s="7"/>
      <c r="B403" s="7" t="s">
        <v>422</v>
      </c>
      <c r="C403" s="14"/>
    </row>
    <row r="404" spans="1:7" x14ac:dyDescent="0.2">
      <c r="C404" s="14"/>
    </row>
    <row r="405" spans="1:7" x14ac:dyDescent="0.2">
      <c r="A405" t="s">
        <v>299</v>
      </c>
      <c r="B405" s="12" t="s">
        <v>135</v>
      </c>
      <c r="C405" s="14">
        <v>116570</v>
      </c>
      <c r="D405" s="14">
        <v>28975</v>
      </c>
      <c r="E405" s="14">
        <v>30330</v>
      </c>
      <c r="F405" s="13">
        <v>29940</v>
      </c>
      <c r="G405" s="13">
        <v>29050</v>
      </c>
    </row>
    <row r="406" spans="1:7" x14ac:dyDescent="0.2">
      <c r="C406" s="14"/>
    </row>
    <row r="407" spans="1:7" x14ac:dyDescent="0.2">
      <c r="A407" t="s">
        <v>312</v>
      </c>
      <c r="B407" s="12" t="s">
        <v>136</v>
      </c>
      <c r="C407" s="14">
        <v>80881</v>
      </c>
      <c r="D407" s="14">
        <v>750</v>
      </c>
      <c r="E407" s="14">
        <v>1000</v>
      </c>
      <c r="F407" s="13">
        <v>791.25</v>
      </c>
      <c r="G407" s="13">
        <v>800</v>
      </c>
    </row>
    <row r="408" spans="1:7" x14ac:dyDescent="0.2">
      <c r="B408" s="12"/>
      <c r="C408" s="14"/>
    </row>
    <row r="409" spans="1:7" x14ac:dyDescent="0.2">
      <c r="A409" t="s">
        <v>301</v>
      </c>
      <c r="B409" s="12" t="s">
        <v>138</v>
      </c>
      <c r="C409" s="14"/>
      <c r="D409" s="14">
        <v>96</v>
      </c>
      <c r="E409" s="14">
        <v>100</v>
      </c>
      <c r="F409" s="13">
        <v>96.31</v>
      </c>
      <c r="G409" s="13">
        <v>100</v>
      </c>
    </row>
    <row r="410" spans="1:7" x14ac:dyDescent="0.2">
      <c r="C410" s="14"/>
      <c r="F410" s="10"/>
    </row>
    <row r="411" spans="1:7" x14ac:dyDescent="0.2">
      <c r="A411" s="15"/>
      <c r="C411" s="14"/>
    </row>
    <row r="412" spans="1:7" x14ac:dyDescent="0.2">
      <c r="A412" s="3"/>
      <c r="B412" s="8" t="s">
        <v>421</v>
      </c>
      <c r="C412" s="9">
        <f>SUM(C411:C411)</f>
        <v>0</v>
      </c>
      <c r="D412" s="9">
        <f>SUM(D405:D411)</f>
        <v>29821</v>
      </c>
      <c r="E412" s="9">
        <f>SUM(E405:E411)</f>
        <v>31430</v>
      </c>
      <c r="F412" s="10">
        <f>SUM(F405:F411)</f>
        <v>30827.56</v>
      </c>
      <c r="G412" s="10">
        <f>SUM(G405:G411)</f>
        <v>29950</v>
      </c>
    </row>
    <row r="413" spans="1:7" x14ac:dyDescent="0.2">
      <c r="A413" s="15"/>
      <c r="C413" s="14"/>
      <c r="F413" s="24"/>
    </row>
    <row r="414" spans="1:7" x14ac:dyDescent="0.2">
      <c r="A414" s="15"/>
      <c r="C414" s="14"/>
      <c r="F414" s="5"/>
    </row>
    <row r="415" spans="1:7" x14ac:dyDescent="0.2">
      <c r="A415" s="15"/>
      <c r="C415" s="4" t="s">
        <v>56</v>
      </c>
      <c r="D415" s="25"/>
      <c r="E415" s="25"/>
    </row>
    <row r="416" spans="1:7" x14ac:dyDescent="0.2">
      <c r="A416" s="1"/>
      <c r="B416" s="37" t="s">
        <v>420</v>
      </c>
      <c r="C416" s="1" t="s">
        <v>0</v>
      </c>
      <c r="D416" s="6"/>
      <c r="E416" s="6"/>
    </row>
    <row r="417" spans="1:7" x14ac:dyDescent="0.2">
      <c r="A417" s="15"/>
      <c r="C417" s="14"/>
    </row>
    <row r="418" spans="1:7" x14ac:dyDescent="0.2">
      <c r="A418" s="41" t="s">
        <v>302</v>
      </c>
      <c r="B418" s="12" t="s">
        <v>137</v>
      </c>
      <c r="C418" s="14"/>
      <c r="D418" s="14">
        <v>20028</v>
      </c>
      <c r="E418" s="14">
        <v>22812</v>
      </c>
      <c r="F418" s="13">
        <v>22667</v>
      </c>
      <c r="G418" s="13">
        <v>28452</v>
      </c>
    </row>
    <row r="419" spans="1:7" x14ac:dyDescent="0.2">
      <c r="A419" s="15"/>
      <c r="C419" s="14"/>
      <c r="F419" s="10"/>
    </row>
    <row r="420" spans="1:7" x14ac:dyDescent="0.2">
      <c r="A420" s="15"/>
      <c r="C420" s="14"/>
    </row>
    <row r="421" spans="1:7" x14ac:dyDescent="0.2">
      <c r="A421" s="3"/>
      <c r="B421" s="8" t="s">
        <v>419</v>
      </c>
      <c r="C421" s="9">
        <f t="shared" ref="C421:F421" si="6">SUM(C418:C420)</f>
        <v>0</v>
      </c>
      <c r="D421" s="9">
        <f t="shared" si="6"/>
        <v>20028</v>
      </c>
      <c r="E421" s="9">
        <f t="shared" si="6"/>
        <v>22812</v>
      </c>
      <c r="F421" s="10">
        <f t="shared" si="6"/>
        <v>22667</v>
      </c>
      <c r="G421" s="10">
        <f>SUM(G418:G420)</f>
        <v>28452</v>
      </c>
    </row>
    <row r="422" spans="1:7" x14ac:dyDescent="0.2">
      <c r="A422" s="54"/>
      <c r="B422" s="54"/>
      <c r="C422" s="14"/>
      <c r="F422" s="24"/>
    </row>
    <row r="423" spans="1:7" x14ac:dyDescent="0.2">
      <c r="C423" s="14"/>
    </row>
    <row r="424" spans="1:7" x14ac:dyDescent="0.2">
      <c r="A424" s="7"/>
      <c r="B424" s="7" t="s">
        <v>139</v>
      </c>
      <c r="C424" s="14"/>
    </row>
    <row r="425" spans="1:7" x14ac:dyDescent="0.2">
      <c r="C425" s="14"/>
    </row>
    <row r="426" spans="1:7" x14ac:dyDescent="0.2">
      <c r="A426" t="s">
        <v>303</v>
      </c>
      <c r="B426" s="12" t="s">
        <v>140</v>
      </c>
      <c r="C426" s="14">
        <v>10993</v>
      </c>
      <c r="D426" s="14">
        <v>4139</v>
      </c>
      <c r="E426" s="14">
        <v>4243</v>
      </c>
      <c r="F426" s="46">
        <v>4243</v>
      </c>
      <c r="G426" s="13">
        <v>4441</v>
      </c>
    </row>
    <row r="427" spans="1:7" x14ac:dyDescent="0.2">
      <c r="C427" s="14"/>
    </row>
    <row r="428" spans="1:7" x14ac:dyDescent="0.2">
      <c r="A428" s="8"/>
      <c r="B428" s="8" t="s">
        <v>522</v>
      </c>
      <c r="C428" s="9">
        <f t="shared" ref="C428:F428" si="7">SUM(C426:C427)</f>
        <v>10993</v>
      </c>
      <c r="D428" s="9">
        <f t="shared" si="7"/>
        <v>4139</v>
      </c>
      <c r="E428" s="9">
        <f t="shared" si="7"/>
        <v>4243</v>
      </c>
      <c r="F428" s="24">
        <f t="shared" si="7"/>
        <v>4243</v>
      </c>
      <c r="G428" s="10">
        <f>SUM(G426:G427)</f>
        <v>4441</v>
      </c>
    </row>
    <row r="429" spans="1:7" x14ac:dyDescent="0.2">
      <c r="C429" s="14"/>
    </row>
    <row r="430" spans="1:7" x14ac:dyDescent="0.2">
      <c r="A430" s="1"/>
      <c r="B430" s="1"/>
      <c r="C430" s="6"/>
      <c r="D430" s="6"/>
      <c r="E430" s="6"/>
    </row>
    <row r="431" spans="1:7" x14ac:dyDescent="0.2">
      <c r="B431" s="12"/>
      <c r="C431" s="14"/>
    </row>
    <row r="432" spans="1:7" x14ac:dyDescent="0.2">
      <c r="B432" s="7" t="s">
        <v>24</v>
      </c>
      <c r="C432" s="14"/>
    </row>
    <row r="433" spans="1:7" x14ac:dyDescent="0.2">
      <c r="B433" s="12"/>
      <c r="C433" s="14"/>
    </row>
    <row r="434" spans="1:7" x14ac:dyDescent="0.2">
      <c r="A434" t="s">
        <v>304</v>
      </c>
      <c r="B434" s="12" t="s">
        <v>63</v>
      </c>
      <c r="C434" s="14">
        <v>10000</v>
      </c>
      <c r="D434" s="14">
        <v>2388</v>
      </c>
      <c r="E434" s="14">
        <v>3500</v>
      </c>
      <c r="F434" s="13">
        <v>3759.01</v>
      </c>
      <c r="G434" s="13">
        <v>3500</v>
      </c>
    </row>
    <row r="435" spans="1:7" x14ac:dyDescent="0.2">
      <c r="B435" s="12"/>
      <c r="C435" s="14"/>
      <c r="F435" s="10"/>
    </row>
    <row r="436" spans="1:7" x14ac:dyDescent="0.2">
      <c r="B436" s="12"/>
      <c r="C436" s="14"/>
    </row>
    <row r="437" spans="1:7" x14ac:dyDescent="0.2">
      <c r="A437" s="8"/>
      <c r="B437" s="8" t="s">
        <v>418</v>
      </c>
      <c r="C437" s="9">
        <f t="shared" ref="C437:F437" si="8">SUM(C434:C436)</f>
        <v>10000</v>
      </c>
      <c r="D437" s="9">
        <f t="shared" si="8"/>
        <v>2388</v>
      </c>
      <c r="E437" s="9">
        <f t="shared" si="8"/>
        <v>3500</v>
      </c>
      <c r="F437" s="10">
        <f t="shared" si="8"/>
        <v>3759.01</v>
      </c>
      <c r="G437" s="10">
        <f>SUM(G434:G436)</f>
        <v>3500</v>
      </c>
    </row>
    <row r="438" spans="1:7" x14ac:dyDescent="0.2">
      <c r="C438" s="14"/>
    </row>
    <row r="439" spans="1:7" x14ac:dyDescent="0.2">
      <c r="B439" s="7" t="s">
        <v>25</v>
      </c>
      <c r="C439" s="14"/>
    </row>
    <row r="440" spans="1:7" x14ac:dyDescent="0.2">
      <c r="C440" s="14"/>
    </row>
    <row r="441" spans="1:7" x14ac:dyDescent="0.2">
      <c r="A441" t="s">
        <v>305</v>
      </c>
      <c r="B441" t="s">
        <v>26</v>
      </c>
      <c r="C441" s="14">
        <v>3000</v>
      </c>
      <c r="D441" s="14">
        <v>500</v>
      </c>
      <c r="E441" s="14">
        <v>500</v>
      </c>
      <c r="F441" s="13">
        <v>500</v>
      </c>
      <c r="G441" s="13">
        <v>500</v>
      </c>
    </row>
    <row r="442" spans="1:7" x14ac:dyDescent="0.2">
      <c r="C442" s="14"/>
      <c r="F442" s="10"/>
    </row>
    <row r="443" spans="1:7" x14ac:dyDescent="0.2">
      <c r="C443" s="14"/>
    </row>
    <row r="444" spans="1:7" x14ac:dyDescent="0.2">
      <c r="A444" s="8"/>
      <c r="B444" s="8" t="s">
        <v>417</v>
      </c>
      <c r="C444" s="9">
        <f t="shared" ref="C444:F444" si="9">SUM(C441:C443)</f>
        <v>3000</v>
      </c>
      <c r="D444" s="9">
        <f t="shared" si="9"/>
        <v>500</v>
      </c>
      <c r="E444" s="9">
        <f t="shared" si="9"/>
        <v>500</v>
      </c>
      <c r="F444" s="10">
        <f t="shared" si="9"/>
        <v>500</v>
      </c>
      <c r="G444" s="10">
        <f>SUM(G441:G443)</f>
        <v>500</v>
      </c>
    </row>
    <row r="445" spans="1:7" x14ac:dyDescent="0.2">
      <c r="A445" s="54"/>
      <c r="B445" s="54"/>
      <c r="C445" s="13"/>
      <c r="F445" s="24"/>
    </row>
    <row r="446" spans="1:7" x14ac:dyDescent="0.2">
      <c r="C446" s="13"/>
      <c r="D446" s="25"/>
      <c r="F446" s="24" t="s">
        <v>533</v>
      </c>
    </row>
    <row r="447" spans="1:7" x14ac:dyDescent="0.2">
      <c r="C447" s="4" t="s">
        <v>56</v>
      </c>
      <c r="D447" s="25" t="s">
        <v>66</v>
      </c>
      <c r="E447" s="25" t="s">
        <v>67</v>
      </c>
      <c r="F447" s="24" t="s">
        <v>67</v>
      </c>
      <c r="G447" s="24" t="s">
        <v>519</v>
      </c>
    </row>
    <row r="448" spans="1:7" x14ac:dyDescent="0.2">
      <c r="A448" s="40" t="s">
        <v>2</v>
      </c>
      <c r="B448" s="40" t="s">
        <v>3</v>
      </c>
      <c r="C448" s="6" t="s">
        <v>0</v>
      </c>
      <c r="D448" s="6" t="s">
        <v>1</v>
      </c>
      <c r="E448" s="6" t="s">
        <v>0</v>
      </c>
      <c r="F448" s="5" t="s">
        <v>1</v>
      </c>
      <c r="G448" s="5" t="s">
        <v>0</v>
      </c>
    </row>
    <row r="449" spans="1:7" x14ac:dyDescent="0.2">
      <c r="C449" s="4" t="s">
        <v>56</v>
      </c>
      <c r="D449" s="25"/>
      <c r="E449" s="25"/>
    </row>
    <row r="450" spans="1:7" x14ac:dyDescent="0.2">
      <c r="A450" s="1"/>
      <c r="B450" s="37" t="s">
        <v>27</v>
      </c>
      <c r="C450" s="5" t="s">
        <v>0</v>
      </c>
      <c r="D450" s="6"/>
      <c r="E450" s="6"/>
    </row>
    <row r="451" spans="1:7" x14ac:dyDescent="0.2">
      <c r="C451" s="13"/>
    </row>
    <row r="452" spans="1:7" x14ac:dyDescent="0.2">
      <c r="A452" t="s">
        <v>306</v>
      </c>
      <c r="B452" s="12" t="s">
        <v>141</v>
      </c>
      <c r="C452" s="14">
        <v>5000</v>
      </c>
      <c r="D452" s="14">
        <v>10799</v>
      </c>
      <c r="E452" s="14">
        <v>10000</v>
      </c>
      <c r="F452" s="13">
        <f>10537+5795.55</f>
        <v>16332.55</v>
      </c>
      <c r="G452" s="13">
        <v>17000</v>
      </c>
    </row>
    <row r="453" spans="1:7" x14ac:dyDescent="0.2">
      <c r="B453" s="12"/>
      <c r="C453" s="14"/>
    </row>
    <row r="454" spans="1:7" x14ac:dyDescent="0.2">
      <c r="A454" s="42" t="s">
        <v>454</v>
      </c>
      <c r="B454" s="42" t="s">
        <v>10</v>
      </c>
      <c r="C454" s="14"/>
      <c r="F454" s="13">
        <v>650.79</v>
      </c>
      <c r="G454" s="13">
        <v>650</v>
      </c>
    </row>
    <row r="455" spans="1:7" x14ac:dyDescent="0.2">
      <c r="B455" s="12"/>
      <c r="C455" s="14"/>
    </row>
    <row r="456" spans="1:7" x14ac:dyDescent="0.2">
      <c r="A456" s="42" t="s">
        <v>452</v>
      </c>
      <c r="B456" s="42" t="s">
        <v>453</v>
      </c>
      <c r="C456" s="14"/>
      <c r="F456" s="13">
        <v>1616.87</v>
      </c>
      <c r="G456" s="13">
        <v>1250</v>
      </c>
    </row>
    <row r="457" spans="1:7" x14ac:dyDescent="0.2">
      <c r="B457" s="12"/>
      <c r="C457" s="14"/>
    </row>
    <row r="458" spans="1:7" x14ac:dyDescent="0.2">
      <c r="A458" t="s">
        <v>307</v>
      </c>
      <c r="B458" s="12" t="s">
        <v>142</v>
      </c>
      <c r="C458" s="14">
        <v>5000</v>
      </c>
      <c r="D458" s="14">
        <v>5643</v>
      </c>
      <c r="E458" s="14">
        <v>7500</v>
      </c>
      <c r="F458" s="13">
        <f>8856.6+1116.18+965.93+3852.97</f>
        <v>14791.68</v>
      </c>
      <c r="G458" s="13">
        <v>15000</v>
      </c>
    </row>
    <row r="459" spans="1:7" x14ac:dyDescent="0.2">
      <c r="B459" s="12"/>
      <c r="C459" s="14"/>
    </row>
    <row r="460" spans="1:7" x14ac:dyDescent="0.2">
      <c r="A460" t="s">
        <v>308</v>
      </c>
      <c r="B460" s="12" t="s">
        <v>143</v>
      </c>
      <c r="C460" s="14">
        <v>4000</v>
      </c>
      <c r="D460" s="14">
        <v>4639</v>
      </c>
      <c r="G460" s="13">
        <v>3000</v>
      </c>
    </row>
    <row r="461" spans="1:7" x14ac:dyDescent="0.2">
      <c r="B461" s="12"/>
      <c r="C461" s="14"/>
    </row>
    <row r="462" spans="1:7" x14ac:dyDescent="0.2">
      <c r="A462" t="s">
        <v>306</v>
      </c>
      <c r="B462" s="12" t="s">
        <v>144</v>
      </c>
      <c r="C462" s="14">
        <v>3000</v>
      </c>
      <c r="D462" s="14">
        <v>1284</v>
      </c>
      <c r="E462" s="14">
        <v>1300</v>
      </c>
      <c r="F462" s="13">
        <v>858.6</v>
      </c>
      <c r="G462" s="13">
        <v>900</v>
      </c>
    </row>
    <row r="463" spans="1:7" x14ac:dyDescent="0.2">
      <c r="B463" s="12"/>
      <c r="C463" s="14"/>
    </row>
    <row r="464" spans="1:7" x14ac:dyDescent="0.2">
      <c r="A464" t="s">
        <v>309</v>
      </c>
      <c r="B464" s="12" t="s">
        <v>145</v>
      </c>
      <c r="C464" s="14"/>
      <c r="D464" s="14">
        <v>2543</v>
      </c>
      <c r="E464" s="14">
        <v>2000</v>
      </c>
      <c r="F464" s="46">
        <v>343.95</v>
      </c>
      <c r="G464" s="13">
        <v>350</v>
      </c>
    </row>
    <row r="465" spans="1:7" x14ac:dyDescent="0.2">
      <c r="C465" s="13"/>
    </row>
    <row r="466" spans="1:7" x14ac:dyDescent="0.2">
      <c r="A466" s="8"/>
      <c r="B466" s="8" t="s">
        <v>416</v>
      </c>
      <c r="C466" s="9">
        <f t="shared" ref="C466:F466" si="10">SUM(C452:C465)</f>
        <v>17000</v>
      </c>
      <c r="D466" s="9">
        <f t="shared" si="10"/>
        <v>24908</v>
      </c>
      <c r="E466" s="9">
        <f t="shared" si="10"/>
        <v>20800</v>
      </c>
      <c r="F466" s="10">
        <f t="shared" si="10"/>
        <v>34594.439999999995</v>
      </c>
      <c r="G466" s="10">
        <f>SUM(G452:G465)</f>
        <v>38150</v>
      </c>
    </row>
    <row r="467" spans="1:7" x14ac:dyDescent="0.2">
      <c r="A467" s="54"/>
      <c r="B467" s="54"/>
      <c r="C467" s="14"/>
    </row>
    <row r="468" spans="1:7" x14ac:dyDescent="0.2">
      <c r="C468" s="14"/>
    </row>
    <row r="469" spans="1:7" x14ac:dyDescent="0.2">
      <c r="A469" s="7"/>
      <c r="B469" s="7" t="s">
        <v>28</v>
      </c>
      <c r="C469" s="14"/>
    </row>
    <row r="470" spans="1:7" x14ac:dyDescent="0.2">
      <c r="C470" s="14"/>
    </row>
    <row r="471" spans="1:7" x14ac:dyDescent="0.2">
      <c r="A471" t="s">
        <v>310</v>
      </c>
      <c r="B471" t="s">
        <v>31</v>
      </c>
      <c r="C471" s="14">
        <v>56000</v>
      </c>
      <c r="D471" s="14">
        <v>6519</v>
      </c>
      <c r="E471" s="14">
        <v>3600</v>
      </c>
      <c r="F471" s="13">
        <v>3339.48</v>
      </c>
      <c r="G471" s="13">
        <v>3350</v>
      </c>
    </row>
    <row r="472" spans="1:7" x14ac:dyDescent="0.2">
      <c r="C472" s="14"/>
    </row>
    <row r="473" spans="1:7" x14ac:dyDescent="0.2">
      <c r="A473" t="s">
        <v>311</v>
      </c>
      <c r="B473" s="12" t="s">
        <v>146</v>
      </c>
      <c r="C473" s="14"/>
      <c r="E473" s="14">
        <v>16700</v>
      </c>
      <c r="F473" s="13">
        <v>16700</v>
      </c>
      <c r="G473" s="13">
        <v>16700</v>
      </c>
    </row>
    <row r="474" spans="1:7" x14ac:dyDescent="0.2">
      <c r="C474" s="14"/>
    </row>
    <row r="475" spans="1:7" x14ac:dyDescent="0.2">
      <c r="A475" t="s">
        <v>311</v>
      </c>
      <c r="B475" s="12" t="s">
        <v>147</v>
      </c>
      <c r="C475" s="14">
        <v>7000</v>
      </c>
      <c r="D475" s="14">
        <v>1962</v>
      </c>
      <c r="E475" s="14">
        <v>4710</v>
      </c>
      <c r="F475" s="13">
        <v>4370.7</v>
      </c>
      <c r="G475" s="13">
        <v>4370</v>
      </c>
    </row>
    <row r="476" spans="1:7" x14ac:dyDescent="0.2">
      <c r="B476" s="12"/>
      <c r="C476" s="14"/>
    </row>
    <row r="477" spans="1:7" x14ac:dyDescent="0.2">
      <c r="C477" s="14"/>
      <c r="F477" s="10"/>
    </row>
    <row r="478" spans="1:7" x14ac:dyDescent="0.2">
      <c r="B478" s="8" t="s">
        <v>415</v>
      </c>
      <c r="C478" s="14"/>
      <c r="D478" s="9">
        <f>SUM(D470:D475)</f>
        <v>8481</v>
      </c>
      <c r="E478" s="9">
        <f>SUM(E471:E477)</f>
        <v>25010</v>
      </c>
      <c r="F478" s="24">
        <f>SUM(F471:F477)</f>
        <v>24410.18</v>
      </c>
      <c r="G478" s="10">
        <f>SUM(G471:G477)</f>
        <v>24420</v>
      </c>
    </row>
    <row r="479" spans="1:7" x14ac:dyDescent="0.2">
      <c r="A479" s="8"/>
      <c r="B479" s="8"/>
      <c r="C479" s="9">
        <f>SUM(C471:C478)</f>
        <v>63000</v>
      </c>
    </row>
    <row r="480" spans="1:7" x14ac:dyDescent="0.2">
      <c r="A480" s="8"/>
      <c r="B480" s="8"/>
      <c r="C480" s="9"/>
    </row>
    <row r="481" spans="1:7" x14ac:dyDescent="0.2">
      <c r="A481" s="8"/>
      <c r="B481" s="7" t="s">
        <v>456</v>
      </c>
      <c r="C481" s="9"/>
    </row>
    <row r="482" spans="1:7" x14ac:dyDescent="0.2">
      <c r="A482" s="8"/>
      <c r="B482" s="8"/>
      <c r="C482" s="9"/>
    </row>
    <row r="483" spans="1:7" s="42" customFormat="1" x14ac:dyDescent="0.2">
      <c r="A483" s="42" t="s">
        <v>457</v>
      </c>
      <c r="B483" s="42" t="s">
        <v>185</v>
      </c>
      <c r="C483" s="45"/>
      <c r="D483" s="45">
        <v>3421</v>
      </c>
      <c r="E483" s="45">
        <v>8210</v>
      </c>
      <c r="F483" s="46">
        <v>7780.33</v>
      </c>
      <c r="G483" s="46">
        <v>7780</v>
      </c>
    </row>
    <row r="484" spans="1:7" x14ac:dyDescent="0.2">
      <c r="A484" s="8"/>
      <c r="B484" s="8"/>
      <c r="C484" s="9"/>
    </row>
    <row r="485" spans="1:7" s="42" customFormat="1" x14ac:dyDescent="0.2">
      <c r="A485" s="42" t="s">
        <v>458</v>
      </c>
      <c r="B485" s="42" t="s">
        <v>186</v>
      </c>
      <c r="C485" s="45"/>
      <c r="D485" s="45"/>
      <c r="E485" s="45">
        <v>20500</v>
      </c>
      <c r="F485" s="46">
        <v>20500</v>
      </c>
      <c r="G485" s="46">
        <v>20500</v>
      </c>
    </row>
    <row r="486" spans="1:7" x14ac:dyDescent="0.2">
      <c r="A486" s="8"/>
      <c r="B486" s="8"/>
      <c r="C486" s="9"/>
    </row>
    <row r="487" spans="1:7" x14ac:dyDescent="0.2">
      <c r="A487" s="8"/>
      <c r="B487" s="8"/>
      <c r="C487" s="9"/>
    </row>
    <row r="488" spans="1:7" x14ac:dyDescent="0.2">
      <c r="A488" s="8"/>
      <c r="B488" s="8" t="s">
        <v>460</v>
      </c>
      <c r="C488" s="9"/>
      <c r="D488" s="9">
        <f>SUM(D483:D487)</f>
        <v>3421</v>
      </c>
      <c r="E488" s="9">
        <f>SUM(E483:E487)</f>
        <v>28710</v>
      </c>
      <c r="F488" s="10">
        <f>SUM(F483:F487)</f>
        <v>28280.33</v>
      </c>
      <c r="G488" s="10">
        <f>SUM(G483:G487)</f>
        <v>28280</v>
      </c>
    </row>
    <row r="489" spans="1:7" x14ac:dyDescent="0.2">
      <c r="A489" s="8"/>
      <c r="B489" s="8"/>
      <c r="C489" s="9"/>
    </row>
    <row r="490" spans="1:7" x14ac:dyDescent="0.2">
      <c r="C490" s="14"/>
    </row>
    <row r="491" spans="1:7" x14ac:dyDescent="0.2">
      <c r="B491" s="7" t="s">
        <v>29</v>
      </c>
      <c r="C491" s="14"/>
    </row>
    <row r="492" spans="1:7" x14ac:dyDescent="0.2">
      <c r="C492" s="14"/>
    </row>
    <row r="493" spans="1:7" x14ac:dyDescent="0.2">
      <c r="A493" t="s">
        <v>313</v>
      </c>
      <c r="B493" s="12" t="s">
        <v>41</v>
      </c>
      <c r="C493" s="14">
        <v>31200</v>
      </c>
      <c r="D493" s="14">
        <v>1761</v>
      </c>
      <c r="E493" s="14">
        <v>2000</v>
      </c>
      <c r="F493" s="13">
        <v>1750.36</v>
      </c>
      <c r="G493" s="13">
        <v>2000</v>
      </c>
    </row>
    <row r="494" spans="1:7" x14ac:dyDescent="0.2">
      <c r="C494" s="14"/>
    </row>
    <row r="495" spans="1:7" x14ac:dyDescent="0.2">
      <c r="B495" s="8" t="s">
        <v>414</v>
      </c>
      <c r="C495" s="14"/>
      <c r="D495" s="9">
        <f>SUM(D492:D494)</f>
        <v>1761</v>
      </c>
      <c r="E495" s="9">
        <f>SUM(E492:E494)</f>
        <v>2000</v>
      </c>
      <c r="F495" s="10">
        <f>SUM(F493:F494)</f>
        <v>1750.36</v>
      </c>
      <c r="G495" s="10">
        <f>SUM(G493:G494)</f>
        <v>2000</v>
      </c>
    </row>
    <row r="496" spans="1:7" x14ac:dyDescent="0.2">
      <c r="A496" s="8"/>
      <c r="C496" s="9">
        <f>SUM(C493:C495)</f>
        <v>31200</v>
      </c>
    </row>
    <row r="497" spans="1:7" x14ac:dyDescent="0.2">
      <c r="C497" s="14"/>
    </row>
    <row r="498" spans="1:7" x14ac:dyDescent="0.2">
      <c r="B498" s="7" t="s">
        <v>30</v>
      </c>
      <c r="C498" s="14"/>
    </row>
    <row r="499" spans="1:7" x14ac:dyDescent="0.2">
      <c r="C499" s="14"/>
    </row>
    <row r="500" spans="1:7" x14ac:dyDescent="0.2">
      <c r="A500" t="s">
        <v>314</v>
      </c>
      <c r="B500" s="12" t="s">
        <v>148</v>
      </c>
      <c r="C500" s="14"/>
      <c r="D500" s="14">
        <v>13144</v>
      </c>
      <c r="E500" s="14">
        <v>10300</v>
      </c>
      <c r="F500" s="13">
        <v>10646.46</v>
      </c>
      <c r="G500" s="13">
        <v>12000</v>
      </c>
    </row>
    <row r="501" spans="1:7" x14ac:dyDescent="0.2">
      <c r="C501" s="14"/>
    </row>
    <row r="502" spans="1:7" x14ac:dyDescent="0.2">
      <c r="A502" t="s">
        <v>315</v>
      </c>
      <c r="B502" s="12" t="s">
        <v>149</v>
      </c>
      <c r="C502" s="14">
        <v>38000</v>
      </c>
      <c r="D502" s="14">
        <v>9996</v>
      </c>
      <c r="E502" s="14">
        <v>11000</v>
      </c>
      <c r="F502" s="13">
        <v>9268.7999999999993</v>
      </c>
      <c r="G502" s="13">
        <v>13000</v>
      </c>
    </row>
    <row r="503" spans="1:7" x14ac:dyDescent="0.2">
      <c r="C503" s="14"/>
    </row>
    <row r="504" spans="1:7" x14ac:dyDescent="0.2">
      <c r="A504" t="s">
        <v>316</v>
      </c>
      <c r="B504" s="12" t="s">
        <v>150</v>
      </c>
      <c r="C504" s="14">
        <v>2500</v>
      </c>
      <c r="D504" s="14">
        <v>10863</v>
      </c>
      <c r="E504" s="14">
        <v>11000</v>
      </c>
      <c r="F504" s="13">
        <v>13862.77</v>
      </c>
      <c r="G504" s="13">
        <v>14000</v>
      </c>
    </row>
    <row r="505" spans="1:7" x14ac:dyDescent="0.2">
      <c r="C505" s="14"/>
      <c r="F505" s="10"/>
    </row>
    <row r="506" spans="1:7" x14ac:dyDescent="0.2">
      <c r="B506" s="8" t="s">
        <v>413</v>
      </c>
      <c r="C506" s="14"/>
      <c r="D506" s="9">
        <f>SUM(D499:D504)</f>
        <v>34003</v>
      </c>
      <c r="E506" s="9">
        <f>SUM(E500:E505)</f>
        <v>32300</v>
      </c>
      <c r="F506" s="10">
        <f>SUM(F500:F505)</f>
        <v>33778.03</v>
      </c>
      <c r="G506" s="10">
        <f>SUM(G500:G505)</f>
        <v>39000</v>
      </c>
    </row>
    <row r="507" spans="1:7" x14ac:dyDescent="0.2">
      <c r="A507" s="8"/>
      <c r="C507" s="9">
        <f>SUM(C500:C506)</f>
        <v>40500</v>
      </c>
      <c r="F507" s="10"/>
    </row>
    <row r="508" spans="1:7" x14ac:dyDescent="0.2">
      <c r="A508" s="8"/>
      <c r="C508" s="9"/>
      <c r="F508" s="10"/>
    </row>
    <row r="509" spans="1:7" x14ac:dyDescent="0.2">
      <c r="A509" s="8"/>
      <c r="C509" s="9"/>
      <c r="D509" s="25"/>
      <c r="F509" s="24" t="s">
        <v>533</v>
      </c>
    </row>
    <row r="510" spans="1:7" x14ac:dyDescent="0.2">
      <c r="C510" s="4" t="s">
        <v>56</v>
      </c>
      <c r="D510" s="25" t="s">
        <v>66</v>
      </c>
      <c r="E510" s="25" t="s">
        <v>67</v>
      </c>
      <c r="F510" s="24" t="s">
        <v>67</v>
      </c>
      <c r="G510" s="24" t="s">
        <v>519</v>
      </c>
    </row>
    <row r="511" spans="1:7" x14ac:dyDescent="0.2">
      <c r="A511" s="40" t="s">
        <v>2</v>
      </c>
      <c r="B511" s="40" t="s">
        <v>3</v>
      </c>
      <c r="C511" s="6" t="s">
        <v>0</v>
      </c>
      <c r="D511" s="6" t="s">
        <v>1</v>
      </c>
      <c r="E511" s="6" t="s">
        <v>0</v>
      </c>
      <c r="F511" s="5" t="s">
        <v>1</v>
      </c>
      <c r="G511" s="5" t="s">
        <v>0</v>
      </c>
    </row>
    <row r="512" spans="1:7" x14ac:dyDescent="0.2">
      <c r="A512" s="8"/>
      <c r="C512" s="9"/>
      <c r="F512" s="10"/>
    </row>
    <row r="513" spans="1:7" x14ac:dyDescent="0.2">
      <c r="A513" s="8"/>
      <c r="C513" s="9"/>
      <c r="F513" s="10"/>
    </row>
    <row r="514" spans="1:7" x14ac:dyDescent="0.2">
      <c r="A514" s="8"/>
      <c r="B514" s="7" t="s">
        <v>239</v>
      </c>
      <c r="C514" s="9"/>
      <c r="F514" s="10"/>
    </row>
    <row r="515" spans="1:7" x14ac:dyDescent="0.2">
      <c r="A515" s="8"/>
      <c r="C515" s="9"/>
      <c r="F515" s="10"/>
    </row>
    <row r="516" spans="1:7" x14ac:dyDescent="0.2">
      <c r="A516" s="12" t="s">
        <v>317</v>
      </c>
      <c r="B516" s="12" t="s">
        <v>194</v>
      </c>
      <c r="C516" s="9"/>
      <c r="D516" s="14">
        <v>53907</v>
      </c>
      <c r="E516" s="14">
        <v>53907</v>
      </c>
      <c r="F516" s="46">
        <v>53774.01</v>
      </c>
      <c r="G516" s="13">
        <v>55065</v>
      </c>
    </row>
    <row r="517" spans="1:7" x14ac:dyDescent="0.2">
      <c r="A517" s="8"/>
      <c r="C517" s="9"/>
      <c r="F517" s="46"/>
    </row>
    <row r="518" spans="1:7" x14ac:dyDescent="0.2">
      <c r="A518" s="12" t="s">
        <v>318</v>
      </c>
      <c r="B518" s="12" t="s">
        <v>240</v>
      </c>
      <c r="C518" s="9"/>
      <c r="D518" s="14">
        <v>1368</v>
      </c>
      <c r="E518" s="14">
        <v>1375</v>
      </c>
      <c r="F518" s="46">
        <v>1484.89</v>
      </c>
      <c r="G518" s="13">
        <v>1500</v>
      </c>
    </row>
    <row r="519" spans="1:7" x14ac:dyDescent="0.2">
      <c r="A519" s="12"/>
      <c r="C519" s="9"/>
      <c r="F519" s="46"/>
    </row>
    <row r="520" spans="1:7" x14ac:dyDescent="0.2">
      <c r="A520" s="12" t="s">
        <v>319</v>
      </c>
      <c r="B520" s="12" t="s">
        <v>31</v>
      </c>
      <c r="C520" s="9"/>
      <c r="D520" s="14">
        <v>4844</v>
      </c>
      <c r="E520" s="14">
        <v>4900</v>
      </c>
      <c r="F520" s="46">
        <v>5456.01</v>
      </c>
      <c r="G520" s="13">
        <v>5500</v>
      </c>
    </row>
    <row r="521" spans="1:7" x14ac:dyDescent="0.2">
      <c r="A521" s="12"/>
      <c r="C521" s="9"/>
      <c r="F521" s="46"/>
    </row>
    <row r="522" spans="1:7" x14ac:dyDescent="0.2">
      <c r="A522" s="12" t="s">
        <v>320</v>
      </c>
      <c r="B522" s="12" t="s">
        <v>171</v>
      </c>
      <c r="C522" s="9"/>
      <c r="D522" s="14">
        <v>2236</v>
      </c>
      <c r="E522" s="14">
        <v>2400</v>
      </c>
      <c r="F522" s="46">
        <v>1343.19</v>
      </c>
      <c r="G522" s="13">
        <v>1500</v>
      </c>
    </row>
    <row r="523" spans="1:7" x14ac:dyDescent="0.2">
      <c r="A523" s="12"/>
      <c r="C523" s="9"/>
      <c r="F523" s="46"/>
    </row>
    <row r="524" spans="1:7" x14ac:dyDescent="0.2">
      <c r="A524" s="12" t="s">
        <v>321</v>
      </c>
      <c r="B524" s="12" t="s">
        <v>241</v>
      </c>
      <c r="C524" s="9"/>
      <c r="D524" s="14">
        <v>455</v>
      </c>
      <c r="E524" s="14">
        <v>400</v>
      </c>
      <c r="F524" s="46"/>
    </row>
    <row r="525" spans="1:7" x14ac:dyDescent="0.2">
      <c r="A525" s="12"/>
      <c r="C525" s="9"/>
      <c r="F525" s="46"/>
    </row>
    <row r="526" spans="1:7" x14ac:dyDescent="0.2">
      <c r="A526" s="12" t="s">
        <v>322</v>
      </c>
      <c r="B526" s="12" t="s">
        <v>242</v>
      </c>
      <c r="C526" s="9"/>
      <c r="D526" s="14">
        <v>12941</v>
      </c>
      <c r="E526" s="14">
        <v>11650</v>
      </c>
      <c r="F526" s="46">
        <v>3763.44</v>
      </c>
      <c r="G526" s="13">
        <v>3000</v>
      </c>
    </row>
    <row r="527" spans="1:7" x14ac:dyDescent="0.2">
      <c r="A527" s="12"/>
      <c r="B527" s="12"/>
      <c r="C527" s="9"/>
      <c r="F527" s="46"/>
    </row>
    <row r="528" spans="1:7" x14ac:dyDescent="0.2">
      <c r="A528" s="42" t="s">
        <v>462</v>
      </c>
      <c r="B528" s="42" t="s">
        <v>465</v>
      </c>
      <c r="C528" s="9"/>
      <c r="D528" s="14">
        <v>11026</v>
      </c>
      <c r="E528" s="14">
        <v>11000</v>
      </c>
      <c r="F528" s="46">
        <v>9915.2999999999993</v>
      </c>
      <c r="G528" s="13">
        <v>9045</v>
      </c>
    </row>
    <row r="529" spans="1:7" x14ac:dyDescent="0.2">
      <c r="A529" s="12"/>
      <c r="B529" s="12"/>
      <c r="C529" s="9"/>
      <c r="F529" s="10"/>
    </row>
    <row r="530" spans="1:7" x14ac:dyDescent="0.2">
      <c r="A530" s="42" t="s">
        <v>463</v>
      </c>
      <c r="B530" s="42" t="s">
        <v>464</v>
      </c>
      <c r="C530" s="9"/>
      <c r="F530" s="46">
        <f>560.91+420</f>
        <v>980.91</v>
      </c>
      <c r="G530" s="13">
        <v>1000</v>
      </c>
    </row>
    <row r="531" spans="1:7" x14ac:dyDescent="0.2">
      <c r="A531" s="12"/>
      <c r="B531" s="12"/>
      <c r="C531" s="9"/>
      <c r="F531" s="10"/>
    </row>
    <row r="532" spans="1:7" x14ac:dyDescent="0.2">
      <c r="A532" s="12"/>
      <c r="B532" s="42" t="s">
        <v>528</v>
      </c>
      <c r="C532" s="9"/>
      <c r="F532" s="10"/>
      <c r="G532" s="13">
        <v>2500</v>
      </c>
    </row>
    <row r="533" spans="1:7" x14ac:dyDescent="0.2">
      <c r="A533" s="12"/>
      <c r="C533" s="9"/>
      <c r="F533" s="10"/>
    </row>
    <row r="534" spans="1:7" x14ac:dyDescent="0.2">
      <c r="A534" s="8"/>
      <c r="C534" s="9"/>
      <c r="F534" s="10"/>
    </row>
    <row r="535" spans="1:7" x14ac:dyDescent="0.2">
      <c r="A535" s="8"/>
      <c r="B535" s="8" t="s">
        <v>412</v>
      </c>
      <c r="C535" s="9"/>
      <c r="D535" s="9">
        <f>SUM(D516:D534)</f>
        <v>86777</v>
      </c>
      <c r="E535" s="9">
        <f>SUM(E516:E534)</f>
        <v>85632</v>
      </c>
      <c r="F535" s="10">
        <f>SUM(F516:F534)</f>
        <v>76717.750000000015</v>
      </c>
      <c r="G535" s="10">
        <f>SUM(G516:G534)</f>
        <v>79110</v>
      </c>
    </row>
    <row r="536" spans="1:7" x14ac:dyDescent="0.2">
      <c r="A536" s="8"/>
      <c r="C536" s="9"/>
      <c r="F536" s="10"/>
    </row>
    <row r="537" spans="1:7" x14ac:dyDescent="0.2">
      <c r="A537" s="8"/>
      <c r="C537" s="9"/>
      <c r="F537" s="10"/>
    </row>
    <row r="538" spans="1:7" x14ac:dyDescent="0.2">
      <c r="A538" s="8"/>
      <c r="B538" s="7" t="s">
        <v>411</v>
      </c>
      <c r="C538" s="9"/>
      <c r="F538" s="10"/>
    </row>
    <row r="539" spans="1:7" x14ac:dyDescent="0.2">
      <c r="A539" s="8"/>
      <c r="C539" s="9"/>
      <c r="F539" s="10"/>
    </row>
    <row r="540" spans="1:7" x14ac:dyDescent="0.2">
      <c r="A540" s="12" t="s">
        <v>323</v>
      </c>
      <c r="B540" s="12" t="s">
        <v>194</v>
      </c>
      <c r="C540" s="9"/>
      <c r="D540" s="14">
        <v>39036</v>
      </c>
      <c r="E540" s="14">
        <v>39036</v>
      </c>
      <c r="F540" s="46">
        <v>46206.99</v>
      </c>
      <c r="G540" s="13">
        <v>47316</v>
      </c>
    </row>
    <row r="541" spans="1:7" x14ac:dyDescent="0.2">
      <c r="A541" s="12"/>
      <c r="C541" s="9"/>
      <c r="F541" s="46"/>
    </row>
    <row r="542" spans="1:7" x14ac:dyDescent="0.2">
      <c r="A542" s="12" t="s">
        <v>324</v>
      </c>
      <c r="B542" s="12" t="s">
        <v>240</v>
      </c>
      <c r="C542" s="9"/>
      <c r="D542" s="14">
        <v>2954</v>
      </c>
      <c r="E542" s="14">
        <v>3000</v>
      </c>
      <c r="F542" s="46">
        <v>3183.03</v>
      </c>
      <c r="G542" s="13">
        <v>3200</v>
      </c>
    </row>
    <row r="543" spans="1:7" x14ac:dyDescent="0.2">
      <c r="A543" s="12"/>
      <c r="C543" s="9"/>
      <c r="F543" s="46"/>
    </row>
    <row r="544" spans="1:7" x14ac:dyDescent="0.2">
      <c r="A544" s="12" t="s">
        <v>325</v>
      </c>
      <c r="B544" s="12" t="s">
        <v>31</v>
      </c>
      <c r="C544" s="9"/>
      <c r="D544" s="14">
        <v>14960</v>
      </c>
      <c r="E544" s="14">
        <v>15000</v>
      </c>
      <c r="F544" s="46">
        <v>17842.46</v>
      </c>
      <c r="G544" s="13">
        <v>18500</v>
      </c>
    </row>
    <row r="545" spans="1:7" x14ac:dyDescent="0.2">
      <c r="A545" s="12"/>
      <c r="C545" s="9"/>
      <c r="F545" s="46"/>
    </row>
    <row r="546" spans="1:7" x14ac:dyDescent="0.2">
      <c r="A546" s="12" t="s">
        <v>326</v>
      </c>
      <c r="B546" s="12" t="s">
        <v>171</v>
      </c>
      <c r="C546" s="9"/>
      <c r="D546" s="14">
        <v>2236</v>
      </c>
      <c r="E546" s="14">
        <v>2400</v>
      </c>
      <c r="F546" s="46">
        <v>2423.9499999999998</v>
      </c>
      <c r="G546" s="13">
        <v>2400</v>
      </c>
    </row>
    <row r="547" spans="1:7" x14ac:dyDescent="0.2">
      <c r="A547" s="12"/>
      <c r="C547" s="9"/>
      <c r="F547" s="46"/>
    </row>
    <row r="548" spans="1:7" x14ac:dyDescent="0.2">
      <c r="A548" s="12" t="s">
        <v>327</v>
      </c>
      <c r="B548" s="12" t="s">
        <v>243</v>
      </c>
      <c r="C548" s="9"/>
      <c r="D548" s="14">
        <v>3533</v>
      </c>
      <c r="F548" s="46"/>
    </row>
    <row r="549" spans="1:7" x14ac:dyDescent="0.2">
      <c r="A549" s="12"/>
      <c r="C549" s="9"/>
      <c r="F549" s="46"/>
    </row>
    <row r="550" spans="1:7" x14ac:dyDescent="0.2">
      <c r="A550" s="12" t="s">
        <v>328</v>
      </c>
      <c r="B550" s="12" t="s">
        <v>242</v>
      </c>
      <c r="C550" s="9"/>
      <c r="D550" s="14">
        <v>5050</v>
      </c>
      <c r="E550" s="14">
        <v>8510</v>
      </c>
      <c r="F550" s="46">
        <v>14177.38</v>
      </c>
      <c r="G550" s="13">
        <v>3000</v>
      </c>
    </row>
    <row r="551" spans="1:7" x14ac:dyDescent="0.2">
      <c r="A551" s="12"/>
      <c r="B551" s="12"/>
      <c r="C551" s="9"/>
      <c r="F551" s="46"/>
    </row>
    <row r="552" spans="1:7" x14ac:dyDescent="0.2">
      <c r="A552" s="12"/>
      <c r="B552" s="42" t="s">
        <v>528</v>
      </c>
      <c r="C552" s="9"/>
      <c r="F552" s="46"/>
      <c r="G552" s="13">
        <v>19500</v>
      </c>
    </row>
    <row r="553" spans="1:7" x14ac:dyDescent="0.2">
      <c r="A553" s="8"/>
      <c r="C553" s="9"/>
      <c r="F553" s="10"/>
    </row>
    <row r="554" spans="1:7" x14ac:dyDescent="0.2">
      <c r="A554" s="8"/>
      <c r="B554" s="8" t="s">
        <v>410</v>
      </c>
      <c r="C554" s="9"/>
      <c r="D554" s="9">
        <f>SUM(D540:D553)</f>
        <v>67769</v>
      </c>
      <c r="E554" s="9">
        <f>SUM(E540:E553)</f>
        <v>67946</v>
      </c>
      <c r="F554" s="10">
        <f>SUM(F540:F553)</f>
        <v>83833.81</v>
      </c>
      <c r="G554" s="10">
        <f>SUM(G540:G553)</f>
        <v>93916</v>
      </c>
    </row>
    <row r="555" spans="1:7" x14ac:dyDescent="0.2">
      <c r="A555" s="8"/>
      <c r="C555" s="9"/>
    </row>
    <row r="556" spans="1:7" x14ac:dyDescent="0.2">
      <c r="C556" s="4" t="s">
        <v>56</v>
      </c>
      <c r="D556" s="25" t="s">
        <v>66</v>
      </c>
      <c r="E556" s="25" t="s">
        <v>67</v>
      </c>
      <c r="F556" s="24" t="s">
        <v>533</v>
      </c>
      <c r="G556" s="24" t="s">
        <v>519</v>
      </c>
    </row>
    <row r="557" spans="1:7" x14ac:dyDescent="0.2">
      <c r="A557" s="40" t="s">
        <v>2</v>
      </c>
      <c r="B557" s="40" t="s">
        <v>3</v>
      </c>
      <c r="C557" s="6" t="s">
        <v>0</v>
      </c>
      <c r="D557" s="6" t="s">
        <v>1</v>
      </c>
      <c r="E557" s="6" t="s">
        <v>0</v>
      </c>
      <c r="F557" s="24" t="s">
        <v>67</v>
      </c>
      <c r="G557" s="5" t="s">
        <v>0</v>
      </c>
    </row>
    <row r="558" spans="1:7" ht="15" x14ac:dyDescent="0.35">
      <c r="C558" s="14"/>
      <c r="F558" s="52" t="s">
        <v>1</v>
      </c>
    </row>
    <row r="559" spans="1:7" x14ac:dyDescent="0.2">
      <c r="A559" s="7"/>
      <c r="B559" s="7" t="s">
        <v>151</v>
      </c>
      <c r="C559" s="14"/>
    </row>
    <row r="560" spans="1:7" x14ac:dyDescent="0.2">
      <c r="A560" s="12" t="s">
        <v>329</v>
      </c>
      <c r="B560" t="s">
        <v>23</v>
      </c>
      <c r="C560" s="14">
        <v>176585</v>
      </c>
      <c r="D560" s="14">
        <f>23935+3292+13982</f>
        <v>41209</v>
      </c>
      <c r="E560" s="14">
        <f>8800+13000</f>
        <v>21800</v>
      </c>
      <c r="F560" s="13">
        <f>27026.83-2535.64</f>
        <v>24491.190000000002</v>
      </c>
      <c r="G560" s="13">
        <v>33500</v>
      </c>
    </row>
    <row r="561" spans="1:7" x14ac:dyDescent="0.2">
      <c r="C561" s="14"/>
    </row>
    <row r="562" spans="1:7" x14ac:dyDescent="0.2">
      <c r="A562" s="12" t="s">
        <v>330</v>
      </c>
      <c r="B562" s="12" t="s">
        <v>17</v>
      </c>
      <c r="C562" s="14">
        <v>7000</v>
      </c>
      <c r="D562" s="14">
        <v>2337</v>
      </c>
      <c r="E562" s="14">
        <v>2500</v>
      </c>
      <c r="F562" s="13">
        <v>2779.5</v>
      </c>
      <c r="G562" s="13">
        <v>2800</v>
      </c>
    </row>
    <row r="563" spans="1:7" x14ac:dyDescent="0.2">
      <c r="C563" s="14"/>
    </row>
    <row r="564" spans="1:7" x14ac:dyDescent="0.2">
      <c r="A564" s="12" t="s">
        <v>331</v>
      </c>
      <c r="B564" s="12" t="s">
        <v>158</v>
      </c>
      <c r="C564" s="14">
        <v>48735</v>
      </c>
      <c r="D564" s="14">
        <v>1099</v>
      </c>
      <c r="E564" s="14">
        <v>1500</v>
      </c>
      <c r="F564" s="13">
        <v>4239.2299999999996</v>
      </c>
      <c r="G564" s="13">
        <v>4500</v>
      </c>
    </row>
    <row r="565" spans="1:7" x14ac:dyDescent="0.2">
      <c r="C565" s="14"/>
    </row>
    <row r="566" spans="1:7" x14ac:dyDescent="0.2">
      <c r="A566" s="12" t="s">
        <v>332</v>
      </c>
      <c r="B566" s="12" t="s">
        <v>21</v>
      </c>
      <c r="C566" s="14">
        <v>1750</v>
      </c>
      <c r="E566" s="14">
        <v>150</v>
      </c>
      <c r="F566" s="13">
        <v>10.82</v>
      </c>
      <c r="G566" s="13">
        <v>500</v>
      </c>
    </row>
    <row r="567" spans="1:7" x14ac:dyDescent="0.2">
      <c r="C567" s="14"/>
    </row>
    <row r="568" spans="1:7" x14ac:dyDescent="0.2">
      <c r="A568" s="12" t="s">
        <v>333</v>
      </c>
      <c r="B568" s="12" t="s">
        <v>152</v>
      </c>
      <c r="C568" s="14">
        <v>7178</v>
      </c>
      <c r="D568" s="14">
        <v>5117</v>
      </c>
      <c r="E568" s="14">
        <v>5200</v>
      </c>
      <c r="F568" s="13">
        <v>4608</v>
      </c>
      <c r="G568" s="13">
        <v>4620</v>
      </c>
    </row>
    <row r="569" spans="1:7" x14ac:dyDescent="0.2">
      <c r="C569" s="14"/>
    </row>
    <row r="570" spans="1:7" x14ac:dyDescent="0.2">
      <c r="A570" s="12" t="s">
        <v>334</v>
      </c>
      <c r="B570" t="s">
        <v>31</v>
      </c>
      <c r="C570" s="14">
        <v>42350</v>
      </c>
      <c r="D570" s="14">
        <v>4850</v>
      </c>
      <c r="E570" s="14">
        <v>5000</v>
      </c>
      <c r="F570" s="13">
        <v>4045.76</v>
      </c>
      <c r="G570" s="13">
        <v>4500</v>
      </c>
    </row>
    <row r="571" spans="1:7" x14ac:dyDescent="0.2">
      <c r="C571" s="14"/>
    </row>
    <row r="572" spans="1:7" x14ac:dyDescent="0.2">
      <c r="A572" s="12" t="s">
        <v>335</v>
      </c>
      <c r="B572" s="12" t="s">
        <v>168</v>
      </c>
      <c r="C572" s="14"/>
      <c r="D572" s="14">
        <v>80227</v>
      </c>
      <c r="E572" s="14">
        <v>75000</v>
      </c>
      <c r="F572" s="13">
        <v>64209.120000000003</v>
      </c>
      <c r="G572" s="13">
        <v>65000</v>
      </c>
    </row>
    <row r="573" spans="1:7" x14ac:dyDescent="0.2">
      <c r="C573" s="14"/>
    </row>
    <row r="574" spans="1:7" x14ac:dyDescent="0.2">
      <c r="A574" s="12" t="s">
        <v>336</v>
      </c>
      <c r="B574" s="12" t="s">
        <v>102</v>
      </c>
      <c r="C574" s="14"/>
      <c r="D574" s="14">
        <v>936</v>
      </c>
      <c r="E574" s="14">
        <v>1000</v>
      </c>
      <c r="F574" s="13">
        <v>932.4</v>
      </c>
      <c r="G574" s="13">
        <v>1000</v>
      </c>
    </row>
    <row r="575" spans="1:7" x14ac:dyDescent="0.2">
      <c r="C575" s="14"/>
    </row>
    <row r="576" spans="1:7" x14ac:dyDescent="0.2">
      <c r="A576" s="12" t="s">
        <v>336</v>
      </c>
      <c r="B576" s="12" t="s">
        <v>100</v>
      </c>
      <c r="C576" s="14"/>
      <c r="D576" s="14">
        <v>342</v>
      </c>
      <c r="E576" s="14">
        <v>350</v>
      </c>
      <c r="F576" s="13">
        <v>144</v>
      </c>
      <c r="G576" s="13">
        <v>150</v>
      </c>
    </row>
    <row r="577" spans="1:7" x14ac:dyDescent="0.2">
      <c r="C577" s="14"/>
    </row>
    <row r="578" spans="1:7" x14ac:dyDescent="0.2">
      <c r="A578" s="12" t="s">
        <v>336</v>
      </c>
      <c r="B578" s="12" t="s">
        <v>169</v>
      </c>
      <c r="C578" s="14"/>
      <c r="D578" s="14">
        <v>676</v>
      </c>
      <c r="E578" s="14">
        <v>500</v>
      </c>
      <c r="F578" s="13">
        <v>151.1</v>
      </c>
      <c r="G578" s="13">
        <v>150</v>
      </c>
    </row>
    <row r="579" spans="1:7" x14ac:dyDescent="0.2">
      <c r="C579" s="14"/>
    </row>
    <row r="580" spans="1:7" x14ac:dyDescent="0.2">
      <c r="A580" s="12" t="s">
        <v>337</v>
      </c>
      <c r="B580" t="s">
        <v>10</v>
      </c>
      <c r="C580" s="14">
        <v>1400</v>
      </c>
      <c r="D580" s="14">
        <v>1990</v>
      </c>
      <c r="E580" s="14">
        <v>2000</v>
      </c>
      <c r="F580" s="13">
        <v>2009.01</v>
      </c>
      <c r="G580" s="13">
        <v>2050</v>
      </c>
    </row>
    <row r="581" spans="1:7" x14ac:dyDescent="0.2">
      <c r="C581" s="14"/>
    </row>
    <row r="582" spans="1:7" x14ac:dyDescent="0.2">
      <c r="A582" s="12" t="s">
        <v>338</v>
      </c>
      <c r="B582" s="12" t="s">
        <v>122</v>
      </c>
      <c r="C582" s="14"/>
      <c r="D582" s="14">
        <v>807</v>
      </c>
      <c r="E582" s="14">
        <v>900</v>
      </c>
      <c r="F582" s="13">
        <v>825.66</v>
      </c>
      <c r="G582" s="13">
        <v>850</v>
      </c>
    </row>
    <row r="583" spans="1:7" x14ac:dyDescent="0.2">
      <c r="C583" s="14"/>
    </row>
    <row r="584" spans="1:7" x14ac:dyDescent="0.2">
      <c r="A584" s="12" t="s">
        <v>339</v>
      </c>
      <c r="B584" t="s">
        <v>11</v>
      </c>
      <c r="C584" s="14">
        <v>42116</v>
      </c>
      <c r="D584" s="14">
        <v>4733</v>
      </c>
      <c r="E584" s="14">
        <v>5000</v>
      </c>
      <c r="F584" s="13">
        <v>5193.04</v>
      </c>
      <c r="G584" s="13">
        <v>5300</v>
      </c>
    </row>
    <row r="585" spans="1:7" x14ac:dyDescent="0.2">
      <c r="C585" s="14"/>
    </row>
    <row r="586" spans="1:7" x14ac:dyDescent="0.2">
      <c r="A586" s="12" t="s">
        <v>340</v>
      </c>
      <c r="B586" s="12" t="s">
        <v>153</v>
      </c>
      <c r="C586" s="14">
        <v>16000</v>
      </c>
      <c r="D586" s="14">
        <v>3777</v>
      </c>
      <c r="E586" s="14">
        <v>4500</v>
      </c>
      <c r="F586" s="13">
        <v>3753.66</v>
      </c>
      <c r="G586" s="13">
        <v>4000</v>
      </c>
    </row>
    <row r="587" spans="1:7" x14ac:dyDescent="0.2">
      <c r="B587" s="12"/>
      <c r="C587" s="14"/>
    </row>
    <row r="588" spans="1:7" x14ac:dyDescent="0.2">
      <c r="A588" s="12" t="s">
        <v>341</v>
      </c>
      <c r="B588" s="12" t="s">
        <v>167</v>
      </c>
      <c r="C588" s="14"/>
      <c r="E588" s="14">
        <v>500</v>
      </c>
    </row>
    <row r="589" spans="1:7" x14ac:dyDescent="0.2">
      <c r="C589" s="14"/>
    </row>
    <row r="590" spans="1:7" x14ac:dyDescent="0.2">
      <c r="A590" s="12" t="s">
        <v>342</v>
      </c>
      <c r="B590" s="12" t="s">
        <v>155</v>
      </c>
      <c r="C590" s="14">
        <v>2717</v>
      </c>
      <c r="D590" s="14">
        <v>700</v>
      </c>
      <c r="E590" s="14">
        <v>700</v>
      </c>
      <c r="F590" s="13">
        <v>740</v>
      </c>
      <c r="G590" s="13">
        <v>750</v>
      </c>
    </row>
    <row r="591" spans="1:7" x14ac:dyDescent="0.2">
      <c r="C591" s="14"/>
    </row>
    <row r="592" spans="1:7" x14ac:dyDescent="0.2">
      <c r="A592" s="12" t="s">
        <v>346</v>
      </c>
      <c r="B592" s="12" t="s">
        <v>156</v>
      </c>
      <c r="C592" s="14">
        <v>400</v>
      </c>
      <c r="D592" s="14">
        <v>1989</v>
      </c>
      <c r="E592" s="14">
        <v>1750</v>
      </c>
      <c r="F592" s="46">
        <f>1670.4+300</f>
        <v>1970.4</v>
      </c>
      <c r="G592" s="13">
        <v>2500</v>
      </c>
    </row>
    <row r="593" spans="1:7" x14ac:dyDescent="0.2">
      <c r="C593" s="14"/>
    </row>
    <row r="594" spans="1:7" x14ac:dyDescent="0.2">
      <c r="A594" s="12" t="s">
        <v>343</v>
      </c>
      <c r="B594" s="12" t="s">
        <v>160</v>
      </c>
      <c r="C594" s="14">
        <v>20000</v>
      </c>
      <c r="D594" s="14">
        <v>3190</v>
      </c>
      <c r="E594" s="14">
        <v>3500</v>
      </c>
      <c r="F594" s="13">
        <v>2978.16</v>
      </c>
      <c r="G594" s="13">
        <v>13000</v>
      </c>
    </row>
    <row r="595" spans="1:7" x14ac:dyDescent="0.2">
      <c r="C595" s="14"/>
    </row>
    <row r="596" spans="1:7" x14ac:dyDescent="0.2">
      <c r="A596" s="12" t="s">
        <v>344</v>
      </c>
      <c r="B596" t="s">
        <v>32</v>
      </c>
      <c r="C596" s="14">
        <v>1200</v>
      </c>
      <c r="D596" s="14">
        <v>404</v>
      </c>
      <c r="E596" s="14">
        <v>1250</v>
      </c>
      <c r="F596" s="13">
        <v>700</v>
      </c>
      <c r="G596" s="13">
        <v>1000</v>
      </c>
    </row>
    <row r="597" spans="1:7" x14ac:dyDescent="0.2">
      <c r="C597" s="14"/>
    </row>
    <row r="598" spans="1:7" x14ac:dyDescent="0.2">
      <c r="A598" s="12" t="s">
        <v>347</v>
      </c>
      <c r="B598" s="12" t="s">
        <v>345</v>
      </c>
      <c r="C598" s="14">
        <v>2500</v>
      </c>
      <c r="D598" s="14">
        <v>110</v>
      </c>
      <c r="E598" s="14">
        <v>250</v>
      </c>
      <c r="F598" s="13">
        <v>717.83</v>
      </c>
      <c r="G598" s="13">
        <v>1000</v>
      </c>
    </row>
    <row r="599" spans="1:7" x14ac:dyDescent="0.2">
      <c r="C599" s="14"/>
    </row>
    <row r="600" spans="1:7" x14ac:dyDescent="0.2">
      <c r="A600" s="12" t="s">
        <v>336</v>
      </c>
      <c r="B600" s="12" t="s">
        <v>162</v>
      </c>
      <c r="C600" s="14">
        <v>1200</v>
      </c>
      <c r="D600" s="14">
        <v>360</v>
      </c>
      <c r="E600" s="14">
        <v>500</v>
      </c>
      <c r="F600" s="13">
        <v>202.65</v>
      </c>
      <c r="G600" s="13">
        <v>200</v>
      </c>
    </row>
    <row r="601" spans="1:7" x14ac:dyDescent="0.2">
      <c r="C601" s="14"/>
    </row>
    <row r="602" spans="1:7" x14ac:dyDescent="0.2">
      <c r="A602" s="12" t="s">
        <v>348</v>
      </c>
      <c r="B602" s="12" t="s">
        <v>154</v>
      </c>
      <c r="C602" s="14">
        <v>2700</v>
      </c>
      <c r="D602" s="14">
        <v>1135</v>
      </c>
      <c r="E602" s="14">
        <v>1500</v>
      </c>
      <c r="F602" s="13">
        <v>1969.2</v>
      </c>
      <c r="G602" s="13">
        <v>2000</v>
      </c>
    </row>
    <row r="603" spans="1:7" x14ac:dyDescent="0.2">
      <c r="C603" s="14"/>
    </row>
    <row r="604" spans="1:7" x14ac:dyDescent="0.2">
      <c r="A604" s="12" t="s">
        <v>349</v>
      </c>
      <c r="B604" s="12" t="s">
        <v>157</v>
      </c>
      <c r="C604" s="14">
        <v>1000</v>
      </c>
      <c r="D604" s="14">
        <v>1540</v>
      </c>
      <c r="E604" s="14">
        <v>1600</v>
      </c>
      <c r="F604" s="13">
        <v>1485</v>
      </c>
      <c r="G604" s="13">
        <v>1600</v>
      </c>
    </row>
    <row r="605" spans="1:7" x14ac:dyDescent="0.2">
      <c r="C605" s="14"/>
    </row>
    <row r="606" spans="1:7" x14ac:dyDescent="0.2">
      <c r="A606" s="12" t="s">
        <v>350</v>
      </c>
      <c r="B606" s="12" t="s">
        <v>159</v>
      </c>
      <c r="C606" s="14">
        <v>1500</v>
      </c>
      <c r="D606" s="14">
        <v>13555</v>
      </c>
      <c r="E606" s="14">
        <v>13600</v>
      </c>
      <c r="F606" s="13">
        <v>12783.01</v>
      </c>
      <c r="G606" s="13">
        <v>12000</v>
      </c>
    </row>
    <row r="607" spans="1:7" x14ac:dyDescent="0.2">
      <c r="C607" s="14"/>
    </row>
    <row r="608" spans="1:7" x14ac:dyDescent="0.2">
      <c r="A608" s="42" t="s">
        <v>523</v>
      </c>
      <c r="B608" s="12" t="s">
        <v>163</v>
      </c>
      <c r="C608" s="14"/>
      <c r="D608" s="14">
        <v>240</v>
      </c>
      <c r="E608" s="14">
        <v>240</v>
      </c>
      <c r="F608" s="13">
        <v>238</v>
      </c>
      <c r="G608" s="13">
        <v>240</v>
      </c>
    </row>
    <row r="609" spans="1:7" x14ac:dyDescent="0.2">
      <c r="C609" s="14"/>
    </row>
    <row r="610" spans="1:7" x14ac:dyDescent="0.2">
      <c r="A610" s="42" t="s">
        <v>523</v>
      </c>
      <c r="B610" s="12" t="s">
        <v>161</v>
      </c>
      <c r="C610" s="14">
        <v>105</v>
      </c>
      <c r="D610" s="14">
        <v>12268</v>
      </c>
      <c r="E610" s="14">
        <v>1000</v>
      </c>
      <c r="G610" s="13">
        <v>1000</v>
      </c>
    </row>
    <row r="611" spans="1:7" x14ac:dyDescent="0.2">
      <c r="B611" s="12"/>
      <c r="C611" s="14"/>
    </row>
    <row r="612" spans="1:7" x14ac:dyDescent="0.2">
      <c r="A612" s="42" t="s">
        <v>523</v>
      </c>
      <c r="B612" s="12" t="s">
        <v>164</v>
      </c>
      <c r="C612" s="14"/>
      <c r="D612" s="14">
        <v>41</v>
      </c>
      <c r="E612" s="14">
        <v>41</v>
      </c>
      <c r="F612" s="13">
        <v>43</v>
      </c>
      <c r="G612" s="13">
        <v>45</v>
      </c>
    </row>
    <row r="613" spans="1:7" x14ac:dyDescent="0.2">
      <c r="B613" s="12"/>
      <c r="C613" s="14"/>
    </row>
    <row r="614" spans="1:7" x14ac:dyDescent="0.2">
      <c r="A614" s="12" t="s">
        <v>351</v>
      </c>
      <c r="B614" s="12" t="s">
        <v>165</v>
      </c>
      <c r="C614" s="14"/>
      <c r="E614" s="14">
        <v>200</v>
      </c>
      <c r="G614" s="13">
        <v>200</v>
      </c>
    </row>
    <row r="615" spans="1:7" x14ac:dyDescent="0.2">
      <c r="B615" s="12"/>
      <c r="C615" s="14"/>
    </row>
    <row r="616" spans="1:7" x14ac:dyDescent="0.2">
      <c r="A616" s="12" t="s">
        <v>336</v>
      </c>
      <c r="B616" s="12" t="s">
        <v>352</v>
      </c>
      <c r="C616" s="14"/>
      <c r="D616" s="14">
        <v>80</v>
      </c>
      <c r="E616" s="14">
        <v>200</v>
      </c>
      <c r="F616" s="13">
        <v>200</v>
      </c>
      <c r="G616" s="13">
        <v>200</v>
      </c>
    </row>
    <row r="617" spans="1:7" x14ac:dyDescent="0.2">
      <c r="B617" s="12"/>
      <c r="C617" s="14"/>
    </row>
    <row r="618" spans="1:7" x14ac:dyDescent="0.2">
      <c r="A618" s="12" t="s">
        <v>353</v>
      </c>
      <c r="B618" s="42" t="s">
        <v>467</v>
      </c>
      <c r="C618" s="14"/>
      <c r="D618" s="14">
        <v>23792</v>
      </c>
      <c r="E618" s="14">
        <v>24500</v>
      </c>
      <c r="F618" s="13">
        <v>20500</v>
      </c>
      <c r="G618" s="13">
        <v>20500</v>
      </c>
    </row>
    <row r="619" spans="1:7" x14ac:dyDescent="0.2">
      <c r="A619" s="12"/>
      <c r="B619" s="42"/>
      <c r="C619" s="14"/>
    </row>
    <row r="620" spans="1:7" x14ac:dyDescent="0.2">
      <c r="A620" s="42" t="s">
        <v>466</v>
      </c>
      <c r="B620" s="42" t="s">
        <v>468</v>
      </c>
      <c r="C620" s="14"/>
      <c r="F620" s="13">
        <v>3192.41</v>
      </c>
      <c r="G620" s="13">
        <v>3200</v>
      </c>
    </row>
    <row r="621" spans="1:7" x14ac:dyDescent="0.2">
      <c r="B621" s="12"/>
      <c r="C621" s="14"/>
    </row>
    <row r="622" spans="1:7" x14ac:dyDescent="0.2">
      <c r="A622" s="12" t="s">
        <v>353</v>
      </c>
      <c r="B622" s="42" t="s">
        <v>469</v>
      </c>
      <c r="C622" s="14"/>
      <c r="D622" s="14">
        <v>11410</v>
      </c>
      <c r="E622" s="14">
        <v>11000</v>
      </c>
      <c r="F622" s="13">
        <v>8450</v>
      </c>
      <c r="G622" s="13">
        <v>8450</v>
      </c>
    </row>
    <row r="623" spans="1:7" x14ac:dyDescent="0.2">
      <c r="A623" s="12"/>
      <c r="B623" s="12"/>
      <c r="C623" s="14"/>
    </row>
    <row r="624" spans="1:7" x14ac:dyDescent="0.2">
      <c r="A624" s="42" t="s">
        <v>466</v>
      </c>
      <c r="B624" s="42" t="s">
        <v>470</v>
      </c>
      <c r="C624" s="14"/>
      <c r="F624" s="13">
        <v>2667.87</v>
      </c>
      <c r="G624" s="13">
        <v>2700</v>
      </c>
    </row>
    <row r="625" spans="1:7" x14ac:dyDescent="0.2">
      <c r="B625" s="12"/>
      <c r="C625" s="14"/>
    </row>
    <row r="626" spans="1:7" x14ac:dyDescent="0.2">
      <c r="A626" s="12" t="s">
        <v>354</v>
      </c>
      <c r="B626" s="12" t="s">
        <v>166</v>
      </c>
      <c r="C626" s="14"/>
      <c r="D626" s="14">
        <v>1544</v>
      </c>
      <c r="E626" s="14">
        <v>1545</v>
      </c>
      <c r="G626" s="13">
        <v>1545</v>
      </c>
    </row>
    <row r="627" spans="1:7" x14ac:dyDescent="0.2">
      <c r="B627" s="12"/>
      <c r="C627" s="14"/>
    </row>
    <row r="628" spans="1:7" x14ac:dyDescent="0.2">
      <c r="A628" s="8"/>
      <c r="B628" s="8" t="s">
        <v>409</v>
      </c>
      <c r="C628" s="9">
        <f>SUM(C560:C627)</f>
        <v>376436</v>
      </c>
      <c r="D628" s="9">
        <f>SUM(D560:D627)</f>
        <v>220458</v>
      </c>
      <c r="E628" s="9">
        <f>SUM(E560:E627)</f>
        <v>189276</v>
      </c>
      <c r="F628" s="10">
        <f>SUM(F560:F627)</f>
        <v>176230.02</v>
      </c>
      <c r="G628" s="10">
        <f>SUM(G560:G627)</f>
        <v>201050</v>
      </c>
    </row>
    <row r="629" spans="1:7" x14ac:dyDescent="0.2">
      <c r="C629" s="14"/>
    </row>
    <row r="630" spans="1:7" x14ac:dyDescent="0.2">
      <c r="C630" s="14"/>
      <c r="D630" s="25"/>
      <c r="F630" s="24" t="s">
        <v>533</v>
      </c>
    </row>
    <row r="631" spans="1:7" x14ac:dyDescent="0.2">
      <c r="C631" s="4" t="s">
        <v>56</v>
      </c>
      <c r="D631" s="25" t="s">
        <v>66</v>
      </c>
      <c r="E631" s="25" t="s">
        <v>67</v>
      </c>
      <c r="F631" s="24" t="s">
        <v>67</v>
      </c>
      <c r="G631" s="24" t="s">
        <v>519</v>
      </c>
    </row>
    <row r="632" spans="1:7" x14ac:dyDescent="0.2">
      <c r="A632" s="40" t="s">
        <v>2</v>
      </c>
      <c r="B632" s="40" t="s">
        <v>3</v>
      </c>
      <c r="C632" s="6" t="s">
        <v>0</v>
      </c>
      <c r="D632" s="6" t="s">
        <v>1</v>
      </c>
      <c r="E632" s="6" t="s">
        <v>0</v>
      </c>
      <c r="F632" s="5" t="s">
        <v>1</v>
      </c>
      <c r="G632" s="5" t="s">
        <v>0</v>
      </c>
    </row>
    <row r="633" spans="1:7" x14ac:dyDescent="0.2">
      <c r="C633" s="14"/>
    </row>
    <row r="634" spans="1:7" x14ac:dyDescent="0.2">
      <c r="B634" s="7" t="s">
        <v>33</v>
      </c>
      <c r="C634" s="14"/>
    </row>
    <row r="635" spans="1:7" x14ac:dyDescent="0.2">
      <c r="C635" s="14"/>
    </row>
    <row r="636" spans="1:7" x14ac:dyDescent="0.2">
      <c r="A636" s="12" t="s">
        <v>355</v>
      </c>
      <c r="B636" s="42" t="s">
        <v>425</v>
      </c>
      <c r="C636" s="14">
        <v>1150</v>
      </c>
      <c r="D636" s="14">
        <f>2105+2111</f>
        <v>4216</v>
      </c>
      <c r="E636" s="14">
        <f>3000+2500</f>
        <v>5500</v>
      </c>
      <c r="F636" s="13">
        <f>2612.04+1002.32+1650</f>
        <v>5264.3600000000006</v>
      </c>
      <c r="G636" s="13">
        <v>5300</v>
      </c>
    </row>
    <row r="637" spans="1:7" x14ac:dyDescent="0.2">
      <c r="A637" s="12"/>
      <c r="B637" s="42"/>
      <c r="C637" s="14"/>
    </row>
    <row r="638" spans="1:7" x14ac:dyDescent="0.2">
      <c r="A638" s="42" t="s">
        <v>471</v>
      </c>
      <c r="B638" s="42" t="s">
        <v>515</v>
      </c>
      <c r="C638" s="14"/>
      <c r="F638" s="13">
        <v>1007.42</v>
      </c>
      <c r="G638" s="13">
        <v>1050</v>
      </c>
    </row>
    <row r="639" spans="1:7" x14ac:dyDescent="0.2">
      <c r="A639" s="12"/>
      <c r="C639" s="14"/>
    </row>
    <row r="640" spans="1:7" x14ac:dyDescent="0.2">
      <c r="A640" s="12" t="s">
        <v>356</v>
      </c>
      <c r="B640" s="12" t="s">
        <v>31</v>
      </c>
      <c r="C640" s="14">
        <v>2500</v>
      </c>
      <c r="D640" s="14">
        <v>11713</v>
      </c>
      <c r="E640" s="14">
        <v>12000</v>
      </c>
      <c r="F640" s="46">
        <v>15294.35</v>
      </c>
      <c r="G640" s="13">
        <v>12000</v>
      </c>
    </row>
    <row r="641" spans="1:7" x14ac:dyDescent="0.2">
      <c r="A641" s="12"/>
      <c r="C641" s="14"/>
      <c r="D641" s="9"/>
      <c r="E641" s="9"/>
    </row>
    <row r="642" spans="1:7" x14ac:dyDescent="0.2">
      <c r="A642" s="12" t="s">
        <v>357</v>
      </c>
      <c r="B642" s="12" t="s">
        <v>170</v>
      </c>
      <c r="C642" s="9"/>
      <c r="D642" s="14">
        <v>2274</v>
      </c>
      <c r="E642" s="14">
        <v>2274</v>
      </c>
      <c r="F642" s="13">
        <v>2304</v>
      </c>
      <c r="G642" s="13">
        <v>2310</v>
      </c>
    </row>
    <row r="643" spans="1:7" x14ac:dyDescent="0.2">
      <c r="A643" s="12"/>
      <c r="B643" s="12"/>
      <c r="C643" s="9"/>
    </row>
    <row r="644" spans="1:7" x14ac:dyDescent="0.2">
      <c r="A644" s="33" t="s">
        <v>358</v>
      </c>
      <c r="B644" s="33" t="s">
        <v>171</v>
      </c>
      <c r="C644" s="14"/>
      <c r="D644" s="14">
        <v>4771</v>
      </c>
      <c r="E644" s="14">
        <v>4770</v>
      </c>
      <c r="F644" s="13">
        <v>5149.51</v>
      </c>
      <c r="G644" s="13">
        <v>3000</v>
      </c>
    </row>
    <row r="645" spans="1:7" x14ac:dyDescent="0.2">
      <c r="A645" s="33"/>
      <c r="B645" s="36"/>
      <c r="C645" s="14"/>
    </row>
    <row r="646" spans="1:7" x14ac:dyDescent="0.2">
      <c r="A646" s="33" t="s">
        <v>359</v>
      </c>
      <c r="B646" s="38" t="s">
        <v>154</v>
      </c>
      <c r="C646" s="14"/>
      <c r="D646" s="14">
        <v>1576</v>
      </c>
      <c r="E646" s="14">
        <v>2000</v>
      </c>
      <c r="F646" s="13">
        <v>693.62</v>
      </c>
      <c r="G646" s="13">
        <v>750</v>
      </c>
    </row>
    <row r="647" spans="1:7" x14ac:dyDescent="0.2">
      <c r="A647" s="33"/>
      <c r="B647" s="36"/>
      <c r="C647" s="14"/>
    </row>
    <row r="648" spans="1:7" x14ac:dyDescent="0.2">
      <c r="A648" s="33" t="s">
        <v>360</v>
      </c>
      <c r="B648" s="33" t="s">
        <v>172</v>
      </c>
      <c r="C648" s="14"/>
      <c r="D648" s="14">
        <v>1012</v>
      </c>
      <c r="E648" s="14">
        <v>1000</v>
      </c>
      <c r="F648" s="13">
        <v>1092.03</v>
      </c>
      <c r="G648" s="13">
        <v>1200</v>
      </c>
    </row>
    <row r="649" spans="1:7" x14ac:dyDescent="0.2">
      <c r="A649" s="33"/>
      <c r="B649" s="36"/>
      <c r="C649" s="14"/>
    </row>
    <row r="650" spans="1:7" x14ac:dyDescent="0.2">
      <c r="A650" s="33" t="s">
        <v>361</v>
      </c>
      <c r="B650" s="43" t="s">
        <v>426</v>
      </c>
      <c r="C650" s="14"/>
      <c r="D650" s="14">
        <v>644</v>
      </c>
      <c r="E650" s="14">
        <v>800</v>
      </c>
      <c r="F650" s="13">
        <v>329.31</v>
      </c>
      <c r="G650" s="13">
        <v>600</v>
      </c>
    </row>
    <row r="651" spans="1:7" x14ac:dyDescent="0.2">
      <c r="A651" s="33"/>
      <c r="B651" s="33"/>
      <c r="C651" s="14"/>
    </row>
    <row r="652" spans="1:7" x14ac:dyDescent="0.2">
      <c r="A652" s="33" t="s">
        <v>362</v>
      </c>
      <c r="B652" s="33" t="s">
        <v>10</v>
      </c>
      <c r="C652" s="14"/>
      <c r="D652" s="14">
        <v>875</v>
      </c>
      <c r="E652" s="14">
        <v>900</v>
      </c>
      <c r="F652" s="13">
        <v>895.77</v>
      </c>
      <c r="G652" s="13">
        <v>500</v>
      </c>
    </row>
    <row r="653" spans="1:7" x14ac:dyDescent="0.2">
      <c r="A653" s="33"/>
      <c r="B653" s="33"/>
      <c r="C653" s="14"/>
    </row>
    <row r="654" spans="1:7" x14ac:dyDescent="0.2">
      <c r="A654" s="33" t="s">
        <v>363</v>
      </c>
      <c r="B654" s="33" t="s">
        <v>11</v>
      </c>
      <c r="C654" s="14"/>
      <c r="D654" s="14">
        <v>5802</v>
      </c>
      <c r="E654" s="14">
        <v>5800</v>
      </c>
      <c r="F654" s="13">
        <v>6024.71</v>
      </c>
      <c r="G654" s="13">
        <v>6200</v>
      </c>
    </row>
    <row r="655" spans="1:7" x14ac:dyDescent="0.2">
      <c r="A655" s="36"/>
      <c r="B655" s="33"/>
      <c r="C655" s="14"/>
    </row>
    <row r="656" spans="1:7" x14ac:dyDescent="0.2">
      <c r="A656" s="36"/>
      <c r="B656" s="39" t="s">
        <v>408</v>
      </c>
      <c r="C656" s="14"/>
      <c r="D656" s="9">
        <f>SUM(D636:D655)</f>
        <v>32883</v>
      </c>
      <c r="E656" s="9">
        <f>SUM(E636:E655)</f>
        <v>35044</v>
      </c>
      <c r="F656" s="24">
        <f>SUM(F636:F655)</f>
        <v>38055.08</v>
      </c>
      <c r="G656" s="10">
        <f>SUM(G636:G655)</f>
        <v>32910</v>
      </c>
    </row>
    <row r="657" spans="1:8" x14ac:dyDescent="0.2">
      <c r="B657" s="33"/>
      <c r="C657" s="14"/>
      <c r="D657" s="25"/>
      <c r="E657" s="25"/>
    </row>
    <row r="658" spans="1:8" x14ac:dyDescent="0.2">
      <c r="C658" s="14"/>
    </row>
    <row r="659" spans="1:8" x14ac:dyDescent="0.2">
      <c r="A659" s="7"/>
      <c r="B659" s="7" t="s">
        <v>34</v>
      </c>
      <c r="C659" s="14"/>
    </row>
    <row r="660" spans="1:8" x14ac:dyDescent="0.2">
      <c r="C660" s="14"/>
    </row>
    <row r="661" spans="1:8" x14ac:dyDescent="0.2">
      <c r="A661" s="12" t="s">
        <v>364</v>
      </c>
      <c r="B661" s="12" t="s">
        <v>173</v>
      </c>
      <c r="C661" s="14">
        <v>37885</v>
      </c>
      <c r="D661" s="14">
        <v>21118</v>
      </c>
      <c r="E661" s="14">
        <v>18500</v>
      </c>
      <c r="F661" s="13">
        <f>3947.06+230.79+2535.64+1566.63+3852.97</f>
        <v>12133.089999999998</v>
      </c>
      <c r="G661" s="13">
        <v>15000</v>
      </c>
      <c r="H661" s="42"/>
    </row>
    <row r="662" spans="1:8" x14ac:dyDescent="0.2">
      <c r="C662" s="14"/>
    </row>
    <row r="663" spans="1:8" x14ac:dyDescent="0.2">
      <c r="A663" s="42" t="s">
        <v>472</v>
      </c>
      <c r="B663" s="42" t="s">
        <v>31</v>
      </c>
      <c r="C663" s="14"/>
      <c r="F663" s="13">
        <v>261.44</v>
      </c>
      <c r="G663" s="13">
        <v>300</v>
      </c>
    </row>
    <row r="664" spans="1:8" x14ac:dyDescent="0.2">
      <c r="A664" s="42"/>
      <c r="B664" s="42"/>
      <c r="C664" s="14"/>
    </row>
    <row r="665" spans="1:8" x14ac:dyDescent="0.2">
      <c r="A665" s="42" t="s">
        <v>473</v>
      </c>
      <c r="B665" s="42" t="s">
        <v>474</v>
      </c>
      <c r="C665" s="14"/>
      <c r="F665" s="13">
        <v>99.48</v>
      </c>
      <c r="G665" s="13">
        <v>100</v>
      </c>
    </row>
    <row r="666" spans="1:8" x14ac:dyDescent="0.2">
      <c r="C666" s="14"/>
    </row>
    <row r="667" spans="1:8" x14ac:dyDescent="0.2">
      <c r="A667" s="12" t="s">
        <v>365</v>
      </c>
      <c r="B667" s="12" t="s">
        <v>88</v>
      </c>
      <c r="C667" s="14">
        <v>11805</v>
      </c>
      <c r="E667" s="14">
        <v>2500</v>
      </c>
      <c r="F667" s="13">
        <v>3101.82</v>
      </c>
      <c r="G667" s="13">
        <v>500</v>
      </c>
    </row>
    <row r="668" spans="1:8" x14ac:dyDescent="0.2">
      <c r="C668" s="14"/>
    </row>
    <row r="669" spans="1:8" x14ac:dyDescent="0.2">
      <c r="A669" s="12" t="s">
        <v>366</v>
      </c>
      <c r="B669" s="12" t="s">
        <v>174</v>
      </c>
      <c r="C669" s="14">
        <v>5200</v>
      </c>
      <c r="D669" s="14">
        <v>250</v>
      </c>
      <c r="E669" s="14">
        <v>250</v>
      </c>
      <c r="F669" s="13">
        <v>250</v>
      </c>
      <c r="G669" s="13">
        <v>250</v>
      </c>
    </row>
    <row r="670" spans="1:8" x14ac:dyDescent="0.2">
      <c r="C670" s="14"/>
      <c r="F670" s="10"/>
    </row>
    <row r="671" spans="1:8" x14ac:dyDescent="0.2">
      <c r="A671" s="8"/>
      <c r="B671" s="8" t="s">
        <v>407</v>
      </c>
      <c r="C671" s="9">
        <f t="shared" ref="C671:F671" si="11">SUM(C661:C670)</f>
        <v>54890</v>
      </c>
      <c r="D671" s="9">
        <f t="shared" si="11"/>
        <v>21368</v>
      </c>
      <c r="E671" s="9">
        <f t="shared" si="11"/>
        <v>21250</v>
      </c>
      <c r="F671" s="24">
        <f t="shared" si="11"/>
        <v>15845.829999999998</v>
      </c>
      <c r="G671" s="10">
        <f>SUM(G661:G670)</f>
        <v>16150</v>
      </c>
    </row>
    <row r="672" spans="1:8" x14ac:dyDescent="0.2">
      <c r="C672" s="14"/>
      <c r="D672" s="25"/>
      <c r="E672" s="25"/>
      <c r="F672" s="5"/>
    </row>
    <row r="673" spans="1:7" x14ac:dyDescent="0.2">
      <c r="C673" s="14"/>
    </row>
    <row r="674" spans="1:7" x14ac:dyDescent="0.2">
      <c r="B674" s="7" t="s">
        <v>35</v>
      </c>
      <c r="C674" s="14"/>
    </row>
    <row r="675" spans="1:7" x14ac:dyDescent="0.2">
      <c r="C675" s="14"/>
    </row>
    <row r="676" spans="1:7" x14ac:dyDescent="0.2">
      <c r="A676" s="12" t="s">
        <v>367</v>
      </c>
      <c r="B676" s="12" t="s">
        <v>178</v>
      </c>
      <c r="C676" s="14"/>
      <c r="D676" s="14">
        <v>10336</v>
      </c>
      <c r="E676" s="14">
        <v>11596</v>
      </c>
      <c r="F676" s="13">
        <v>11596</v>
      </c>
      <c r="G676" s="13">
        <v>11721</v>
      </c>
    </row>
    <row r="677" spans="1:7" x14ac:dyDescent="0.2">
      <c r="A677" s="12"/>
      <c r="B677" s="12"/>
      <c r="C677" s="14"/>
    </row>
    <row r="678" spans="1:7" x14ac:dyDescent="0.2">
      <c r="A678" s="42" t="s">
        <v>475</v>
      </c>
      <c r="B678" s="42" t="s">
        <v>476</v>
      </c>
      <c r="C678" s="14"/>
      <c r="F678" s="13">
        <v>2651.27</v>
      </c>
      <c r="G678" s="13">
        <v>2650</v>
      </c>
    </row>
    <row r="679" spans="1:7" x14ac:dyDescent="0.2">
      <c r="A679" s="12"/>
      <c r="B679" s="12"/>
      <c r="C679" s="14"/>
    </row>
    <row r="680" spans="1:7" x14ac:dyDescent="0.2">
      <c r="A680" s="42" t="s">
        <v>477</v>
      </c>
      <c r="B680" s="42" t="s">
        <v>478</v>
      </c>
      <c r="C680" s="14"/>
      <c r="F680" s="13">
        <v>1170.24</v>
      </c>
      <c r="G680" s="13">
        <v>1170</v>
      </c>
    </row>
    <row r="681" spans="1:7" x14ac:dyDescent="0.2">
      <c r="C681" s="14"/>
    </row>
    <row r="682" spans="1:7" x14ac:dyDescent="0.2">
      <c r="A682" s="12" t="s">
        <v>368</v>
      </c>
      <c r="B682" s="42" t="s">
        <v>479</v>
      </c>
      <c r="C682" s="14">
        <v>4000</v>
      </c>
      <c r="E682" s="14">
        <v>5000</v>
      </c>
      <c r="F682" s="46">
        <v>8158.29</v>
      </c>
    </row>
    <row r="683" spans="1:7" x14ac:dyDescent="0.2">
      <c r="B683" s="8"/>
      <c r="C683" s="14"/>
      <c r="D683" s="9"/>
      <c r="E683" s="10"/>
      <c r="F683" s="10"/>
    </row>
    <row r="684" spans="1:7" x14ac:dyDescent="0.2">
      <c r="A684" s="8"/>
      <c r="B684" s="8" t="s">
        <v>406</v>
      </c>
      <c r="C684" s="9">
        <f>SUM(C682:C683)</f>
        <v>4000</v>
      </c>
      <c r="D684" s="9">
        <f>SUM(D676:D683)</f>
        <v>10336</v>
      </c>
      <c r="E684" s="9">
        <f>SUM(E676:E683)</f>
        <v>16596</v>
      </c>
      <c r="F684" s="10">
        <f>SUM(F676:F683)</f>
        <v>23575.8</v>
      </c>
      <c r="G684" s="10">
        <f>SUM(G676:G683)</f>
        <v>15541</v>
      </c>
    </row>
    <row r="685" spans="1:7" x14ac:dyDescent="0.2">
      <c r="A685" s="8"/>
      <c r="B685" s="8"/>
      <c r="C685" s="9"/>
      <c r="E685" s="9"/>
      <c r="F685" s="10"/>
    </row>
    <row r="686" spans="1:7" x14ac:dyDescent="0.2">
      <c r="A686" s="8"/>
      <c r="B686" s="8"/>
      <c r="C686" s="9"/>
      <c r="D686" s="25"/>
      <c r="E686" s="9"/>
      <c r="F686" s="24" t="s">
        <v>533</v>
      </c>
    </row>
    <row r="687" spans="1:7" x14ac:dyDescent="0.2">
      <c r="C687" s="4" t="s">
        <v>56</v>
      </c>
      <c r="D687" s="25" t="s">
        <v>66</v>
      </c>
      <c r="E687" s="25" t="s">
        <v>67</v>
      </c>
      <c r="F687" s="24" t="s">
        <v>67</v>
      </c>
      <c r="G687" s="24" t="s">
        <v>519</v>
      </c>
    </row>
    <row r="688" spans="1:7" x14ac:dyDescent="0.2">
      <c r="A688" s="40" t="s">
        <v>2</v>
      </c>
      <c r="B688" s="40" t="s">
        <v>3</v>
      </c>
      <c r="C688" s="6" t="s">
        <v>0</v>
      </c>
      <c r="D688" s="6" t="s">
        <v>1</v>
      </c>
      <c r="E688" s="6" t="s">
        <v>0</v>
      </c>
      <c r="F688" s="5" t="s">
        <v>1</v>
      </c>
      <c r="G688" s="5" t="s">
        <v>0</v>
      </c>
    </row>
    <row r="689" spans="1:7" x14ac:dyDescent="0.2">
      <c r="A689" s="8"/>
      <c r="B689" s="8"/>
      <c r="C689" s="9"/>
      <c r="E689" s="9"/>
      <c r="F689" s="10"/>
    </row>
    <row r="690" spans="1:7" x14ac:dyDescent="0.2">
      <c r="A690" s="8"/>
      <c r="B690" s="7" t="s">
        <v>175</v>
      </c>
      <c r="C690" s="9"/>
      <c r="E690" s="9"/>
      <c r="F690" s="10"/>
    </row>
    <row r="691" spans="1:7" x14ac:dyDescent="0.2">
      <c r="A691" s="8"/>
      <c r="B691" s="8"/>
      <c r="C691" s="9"/>
      <c r="E691" s="9"/>
      <c r="F691" s="10"/>
    </row>
    <row r="692" spans="1:7" x14ac:dyDescent="0.2">
      <c r="A692" s="42" t="s">
        <v>488</v>
      </c>
      <c r="B692" s="12" t="s">
        <v>176</v>
      </c>
      <c r="C692" s="9"/>
      <c r="D692" s="17">
        <v>13695</v>
      </c>
      <c r="E692" s="17">
        <v>19550</v>
      </c>
      <c r="F692" s="46">
        <v>1019.54</v>
      </c>
      <c r="G692" s="13">
        <v>25000</v>
      </c>
    </row>
    <row r="693" spans="1:7" x14ac:dyDescent="0.2">
      <c r="A693" s="12"/>
      <c r="B693" s="12"/>
      <c r="C693" s="9"/>
      <c r="D693" s="17"/>
      <c r="E693" s="17"/>
      <c r="F693" s="46"/>
    </row>
    <row r="694" spans="1:7" x14ac:dyDescent="0.2">
      <c r="A694" s="12" t="s">
        <v>369</v>
      </c>
      <c r="B694" s="12" t="s">
        <v>177</v>
      </c>
      <c r="C694" s="9"/>
      <c r="D694" s="17">
        <v>490</v>
      </c>
      <c r="E694" s="17">
        <v>1000</v>
      </c>
      <c r="F694" s="46"/>
    </row>
    <row r="695" spans="1:7" x14ac:dyDescent="0.2">
      <c r="A695" s="12"/>
      <c r="B695" s="12"/>
      <c r="C695" s="9"/>
      <c r="D695" s="17"/>
      <c r="E695" s="17"/>
      <c r="F695" s="46"/>
    </row>
    <row r="696" spans="1:7" x14ac:dyDescent="0.2">
      <c r="A696" s="12" t="s">
        <v>370</v>
      </c>
      <c r="B696" s="12" t="s">
        <v>179</v>
      </c>
      <c r="C696" s="9"/>
      <c r="D696" s="17">
        <v>1484</v>
      </c>
      <c r="E696" s="17">
        <v>1540</v>
      </c>
      <c r="F696" s="46">
        <v>1540.32</v>
      </c>
    </row>
    <row r="697" spans="1:7" x14ac:dyDescent="0.2">
      <c r="A697" s="12"/>
      <c r="B697" s="12"/>
      <c r="C697" s="9"/>
      <c r="D697" s="17"/>
      <c r="E697" s="17"/>
      <c r="F697" s="46"/>
    </row>
    <row r="698" spans="1:7" x14ac:dyDescent="0.2">
      <c r="A698" s="12" t="s">
        <v>371</v>
      </c>
      <c r="B698" s="12" t="s">
        <v>110</v>
      </c>
      <c r="C698" s="9"/>
      <c r="D698" s="17">
        <v>3060</v>
      </c>
      <c r="E698" s="17">
        <v>3400</v>
      </c>
      <c r="F698" s="46">
        <v>1935.23</v>
      </c>
    </row>
    <row r="699" spans="1:7" x14ac:dyDescent="0.2">
      <c r="A699" s="12"/>
      <c r="B699" s="12"/>
      <c r="C699" s="9"/>
      <c r="D699" s="17"/>
      <c r="E699" s="17"/>
      <c r="F699" s="46"/>
    </row>
    <row r="700" spans="1:7" x14ac:dyDescent="0.2">
      <c r="A700" s="12" t="s">
        <v>372</v>
      </c>
      <c r="B700" s="12" t="s">
        <v>262</v>
      </c>
      <c r="C700" s="9"/>
      <c r="D700" s="17">
        <v>2141</v>
      </c>
      <c r="E700" s="17">
        <v>2030</v>
      </c>
      <c r="F700" s="46">
        <v>2562.12</v>
      </c>
    </row>
    <row r="701" spans="1:7" x14ac:dyDescent="0.2">
      <c r="A701" s="12"/>
      <c r="B701" s="12"/>
      <c r="C701" s="9"/>
      <c r="D701" s="17"/>
      <c r="E701" s="17"/>
      <c r="F701" s="46"/>
    </row>
    <row r="702" spans="1:7" x14ac:dyDescent="0.2">
      <c r="A702" s="12" t="s">
        <v>373</v>
      </c>
      <c r="B702" s="12" t="s">
        <v>180</v>
      </c>
      <c r="C702" s="9"/>
      <c r="D702" s="17">
        <v>499</v>
      </c>
      <c r="E702" s="17">
        <v>500</v>
      </c>
      <c r="F702" s="46">
        <v>340.74</v>
      </c>
    </row>
    <row r="703" spans="1:7" x14ac:dyDescent="0.2">
      <c r="A703" s="12"/>
      <c r="B703" s="12"/>
      <c r="C703" s="9"/>
      <c r="D703" s="17"/>
      <c r="E703" s="17"/>
      <c r="F703" s="46"/>
    </row>
    <row r="704" spans="1:7" x14ac:dyDescent="0.2">
      <c r="A704" s="42" t="s">
        <v>480</v>
      </c>
      <c r="B704" s="42" t="s">
        <v>108</v>
      </c>
      <c r="C704" s="9"/>
      <c r="D704" s="17"/>
      <c r="E704" s="17"/>
      <c r="F704" s="46">
        <v>8998.18</v>
      </c>
    </row>
    <row r="705" spans="1:6" x14ac:dyDescent="0.2">
      <c r="A705" s="42"/>
      <c r="B705" s="42"/>
      <c r="C705" s="9"/>
      <c r="D705" s="17"/>
      <c r="E705" s="17"/>
      <c r="F705" s="46"/>
    </row>
    <row r="706" spans="1:6" x14ac:dyDescent="0.2">
      <c r="A706" s="42" t="s">
        <v>481</v>
      </c>
      <c r="B706" s="42" t="s">
        <v>443</v>
      </c>
      <c r="C706" s="9"/>
      <c r="D706" s="17"/>
      <c r="E706" s="17"/>
      <c r="F706" s="46">
        <v>1683.8</v>
      </c>
    </row>
    <row r="707" spans="1:6" x14ac:dyDescent="0.2">
      <c r="A707" s="42"/>
      <c r="B707" s="42"/>
      <c r="C707" s="9"/>
      <c r="D707" s="17"/>
      <c r="E707" s="17"/>
      <c r="F707" s="46"/>
    </row>
    <row r="708" spans="1:6" x14ac:dyDescent="0.2">
      <c r="A708" s="42" t="s">
        <v>482</v>
      </c>
      <c r="B708" s="42" t="s">
        <v>444</v>
      </c>
      <c r="C708" s="9"/>
      <c r="D708" s="17"/>
      <c r="E708" s="17"/>
      <c r="F708" s="46">
        <v>742.58</v>
      </c>
    </row>
    <row r="709" spans="1:6" x14ac:dyDescent="0.2">
      <c r="A709" s="42"/>
      <c r="B709" s="42"/>
      <c r="C709" s="9"/>
      <c r="D709" s="17"/>
      <c r="E709" s="17"/>
      <c r="F709" s="46"/>
    </row>
    <row r="710" spans="1:6" x14ac:dyDescent="0.2">
      <c r="A710" s="42" t="s">
        <v>483</v>
      </c>
      <c r="B710" s="42" t="s">
        <v>445</v>
      </c>
      <c r="C710" s="9"/>
      <c r="D710" s="17"/>
      <c r="E710" s="17"/>
      <c r="F710" s="46">
        <v>311.58</v>
      </c>
    </row>
    <row r="711" spans="1:6" x14ac:dyDescent="0.2">
      <c r="A711" s="42"/>
      <c r="B711" s="42"/>
      <c r="C711" s="9"/>
      <c r="D711" s="17"/>
      <c r="E711" s="17"/>
      <c r="F711" s="46"/>
    </row>
    <row r="712" spans="1:6" x14ac:dyDescent="0.2">
      <c r="A712" s="42" t="s">
        <v>484</v>
      </c>
      <c r="B712" s="42" t="s">
        <v>446</v>
      </c>
      <c r="C712" s="9"/>
      <c r="D712" s="17"/>
      <c r="E712" s="17"/>
      <c r="F712" s="46">
        <v>833.59</v>
      </c>
    </row>
    <row r="713" spans="1:6" x14ac:dyDescent="0.2">
      <c r="A713" s="42"/>
      <c r="B713" s="42"/>
      <c r="C713" s="9"/>
      <c r="D713" s="17"/>
      <c r="E713" s="17"/>
      <c r="F713" s="46"/>
    </row>
    <row r="714" spans="1:6" x14ac:dyDescent="0.2">
      <c r="A714" s="42" t="s">
        <v>485</v>
      </c>
      <c r="B714" s="42" t="s">
        <v>111</v>
      </c>
      <c r="C714" s="9"/>
      <c r="D714" s="17"/>
      <c r="E714" s="17"/>
      <c r="F714" s="46">
        <v>566.48</v>
      </c>
    </row>
    <row r="715" spans="1:6" x14ac:dyDescent="0.2">
      <c r="A715" s="42"/>
      <c r="B715" s="42"/>
      <c r="C715" s="9"/>
      <c r="D715" s="17"/>
      <c r="E715" s="17"/>
      <c r="F715" s="46"/>
    </row>
    <row r="716" spans="1:6" x14ac:dyDescent="0.2">
      <c r="A716" s="42" t="s">
        <v>486</v>
      </c>
      <c r="B716" s="42" t="s">
        <v>447</v>
      </c>
      <c r="C716" s="9"/>
      <c r="D716" s="17"/>
      <c r="E716" s="17"/>
      <c r="F716" s="46">
        <v>697.79</v>
      </c>
    </row>
    <row r="717" spans="1:6" x14ac:dyDescent="0.2">
      <c r="A717" s="42"/>
      <c r="B717" s="42"/>
      <c r="C717" s="9"/>
      <c r="D717" s="17"/>
      <c r="E717" s="17"/>
      <c r="F717" s="46"/>
    </row>
    <row r="718" spans="1:6" x14ac:dyDescent="0.2">
      <c r="A718" s="42" t="s">
        <v>487</v>
      </c>
      <c r="B718" s="42" t="s">
        <v>448</v>
      </c>
      <c r="C718" s="9"/>
      <c r="D718" s="17"/>
      <c r="E718" s="17"/>
      <c r="F718" s="46">
        <v>1362.5</v>
      </c>
    </row>
    <row r="719" spans="1:6" x14ac:dyDescent="0.2">
      <c r="A719" s="12"/>
      <c r="B719" s="12"/>
      <c r="C719" s="9"/>
      <c r="D719" s="17"/>
      <c r="E719" s="17"/>
      <c r="F719" s="46"/>
    </row>
    <row r="720" spans="1:6" x14ac:dyDescent="0.2">
      <c r="A720" s="12" t="s">
        <v>374</v>
      </c>
      <c r="B720" s="12" t="s">
        <v>73</v>
      </c>
      <c r="C720" s="9"/>
      <c r="D720" s="17">
        <v>3434</v>
      </c>
      <c r="E720" s="17"/>
      <c r="F720" s="46"/>
    </row>
    <row r="721" spans="1:7" x14ac:dyDescent="0.2">
      <c r="A721" s="8"/>
      <c r="B721" s="12"/>
      <c r="C721" s="9"/>
      <c r="D721" s="17"/>
      <c r="E721" s="17"/>
      <c r="F721" s="10"/>
    </row>
    <row r="722" spans="1:7" x14ac:dyDescent="0.2">
      <c r="A722" s="8"/>
      <c r="B722" s="8" t="s">
        <v>405</v>
      </c>
      <c r="C722" s="9"/>
      <c r="D722" s="9">
        <f>SUM(D692:D721)</f>
        <v>24803</v>
      </c>
      <c r="E722" s="9">
        <f>SUM(E692:E721)</f>
        <v>28020</v>
      </c>
      <c r="F722" s="10">
        <f>SUM(F692:F721)</f>
        <v>22594.450000000004</v>
      </c>
      <c r="G722" s="10">
        <f>SUM(G692:G721)</f>
        <v>25000</v>
      </c>
    </row>
    <row r="723" spans="1:7" x14ac:dyDescent="0.2">
      <c r="A723" s="8"/>
      <c r="B723" s="12"/>
      <c r="C723" s="9"/>
      <c r="E723" s="9"/>
    </row>
    <row r="724" spans="1:7" x14ac:dyDescent="0.2">
      <c r="C724" s="13"/>
    </row>
    <row r="725" spans="1:7" x14ac:dyDescent="0.2">
      <c r="A725" s="7"/>
      <c r="B725" s="7" t="s">
        <v>36</v>
      </c>
      <c r="C725" s="13"/>
    </row>
    <row r="726" spans="1:7" x14ac:dyDescent="0.2">
      <c r="C726" s="13"/>
    </row>
    <row r="727" spans="1:7" x14ac:dyDescent="0.2">
      <c r="A727" s="12" t="s">
        <v>375</v>
      </c>
      <c r="B727" s="12" t="s">
        <v>181</v>
      </c>
      <c r="C727" s="14">
        <v>1000</v>
      </c>
      <c r="D727" s="14">
        <v>728</v>
      </c>
      <c r="E727" s="14">
        <v>750</v>
      </c>
      <c r="F727" s="13">
        <v>750.08</v>
      </c>
      <c r="G727" s="13">
        <v>750</v>
      </c>
    </row>
    <row r="728" spans="1:7" x14ac:dyDescent="0.2">
      <c r="C728" s="14"/>
    </row>
    <row r="729" spans="1:7" x14ac:dyDescent="0.2">
      <c r="A729" t="s">
        <v>376</v>
      </c>
      <c r="B729" s="12" t="s">
        <v>182</v>
      </c>
      <c r="C729" s="14">
        <v>3000</v>
      </c>
      <c r="D729" s="14">
        <v>173</v>
      </c>
      <c r="E729" s="14">
        <v>500</v>
      </c>
      <c r="G729" s="13">
        <v>1000</v>
      </c>
    </row>
    <row r="730" spans="1:7" x14ac:dyDescent="0.2">
      <c r="C730" s="14"/>
    </row>
    <row r="731" spans="1:7" x14ac:dyDescent="0.2">
      <c r="A731" t="s">
        <v>377</v>
      </c>
      <c r="B731" s="42" t="s">
        <v>530</v>
      </c>
      <c r="C731" s="14"/>
      <c r="D731" s="14">
        <v>5355</v>
      </c>
      <c r="E731" s="14">
        <v>4750</v>
      </c>
      <c r="F731" s="13">
        <v>4465.2299999999996</v>
      </c>
      <c r="G731" s="13">
        <v>7000</v>
      </c>
    </row>
    <row r="732" spans="1:7" x14ac:dyDescent="0.2">
      <c r="C732" s="14"/>
    </row>
    <row r="733" spans="1:7" x14ac:dyDescent="0.2">
      <c r="A733" t="s">
        <v>378</v>
      </c>
      <c r="B733" s="12" t="s">
        <v>183</v>
      </c>
      <c r="C733" s="14"/>
      <c r="D733" s="14">
        <v>492</v>
      </c>
    </row>
    <row r="734" spans="1:7" x14ac:dyDescent="0.2">
      <c r="C734" s="14"/>
    </row>
    <row r="735" spans="1:7" x14ac:dyDescent="0.2">
      <c r="A735" s="42" t="s">
        <v>490</v>
      </c>
      <c r="B735" s="42" t="s">
        <v>489</v>
      </c>
      <c r="C735" s="14"/>
      <c r="D735" s="14">
        <v>11410</v>
      </c>
      <c r="E735" s="14">
        <v>11000</v>
      </c>
      <c r="F735" s="13">
        <v>8450</v>
      </c>
      <c r="G735" s="13">
        <v>8450</v>
      </c>
    </row>
    <row r="736" spans="1:7" x14ac:dyDescent="0.2">
      <c r="B736" s="12"/>
      <c r="C736" s="14"/>
    </row>
    <row r="737" spans="1:7" x14ac:dyDescent="0.2">
      <c r="A737" s="42" t="s">
        <v>491</v>
      </c>
      <c r="B737" s="42" t="s">
        <v>492</v>
      </c>
      <c r="C737" s="14"/>
      <c r="F737" s="13">
        <v>2667.87</v>
      </c>
      <c r="G737" s="13">
        <v>2667.87</v>
      </c>
    </row>
    <row r="738" spans="1:7" x14ac:dyDescent="0.2">
      <c r="C738" s="14"/>
    </row>
    <row r="739" spans="1:7" x14ac:dyDescent="0.2">
      <c r="A739" t="s">
        <v>379</v>
      </c>
      <c r="B739" s="12" t="s">
        <v>184</v>
      </c>
      <c r="C739" s="14"/>
      <c r="D739" s="14">
        <v>20990</v>
      </c>
      <c r="E739" s="14">
        <v>740</v>
      </c>
    </row>
    <row r="740" spans="1:7" x14ac:dyDescent="0.2">
      <c r="C740" s="14"/>
    </row>
    <row r="741" spans="1:7" x14ac:dyDescent="0.2">
      <c r="C741" s="14"/>
    </row>
    <row r="742" spans="1:7" s="8" customFormat="1" x14ac:dyDescent="0.2">
      <c r="A742"/>
      <c r="B742" s="8" t="s">
        <v>404</v>
      </c>
      <c r="C742" s="13"/>
      <c r="D742" s="9">
        <f>SUM(D726:D741)</f>
        <v>39148</v>
      </c>
      <c r="E742" s="9">
        <f>SUM(E726:E741)</f>
        <v>17740</v>
      </c>
      <c r="F742" s="10">
        <f>SUM(F727:F741)</f>
        <v>16333.18</v>
      </c>
      <c r="G742" s="10">
        <f>SUM(G727:G741)</f>
        <v>19867.87</v>
      </c>
    </row>
    <row r="743" spans="1:7" s="8" customFormat="1" x14ac:dyDescent="0.2">
      <c r="C743" s="10"/>
      <c r="D743" s="14"/>
      <c r="E743" s="14"/>
      <c r="F743" s="10"/>
      <c r="G743" s="10"/>
    </row>
    <row r="744" spans="1:7" s="8" customFormat="1" x14ac:dyDescent="0.2">
      <c r="C744" s="10"/>
      <c r="D744" s="14"/>
      <c r="E744" s="14"/>
      <c r="F744" s="10"/>
      <c r="G744" s="10"/>
    </row>
    <row r="745" spans="1:7" s="8" customFormat="1" x14ac:dyDescent="0.2">
      <c r="C745" s="10"/>
      <c r="D745" s="14"/>
      <c r="E745" s="14"/>
      <c r="F745" s="10"/>
      <c r="G745" s="10"/>
    </row>
    <row r="746" spans="1:7" s="8" customFormat="1" x14ac:dyDescent="0.2">
      <c r="C746" s="10"/>
      <c r="D746" s="14"/>
      <c r="E746" s="14"/>
      <c r="F746" s="10"/>
      <c r="G746" s="10"/>
    </row>
    <row r="747" spans="1:7" s="8" customFormat="1" x14ac:dyDescent="0.2">
      <c r="C747" s="10"/>
      <c r="D747" s="14"/>
      <c r="E747" s="14"/>
      <c r="F747" s="24" t="s">
        <v>533</v>
      </c>
      <c r="G747" s="10"/>
    </row>
    <row r="748" spans="1:7" s="8" customFormat="1" x14ac:dyDescent="0.2">
      <c r="A748"/>
      <c r="B748"/>
      <c r="C748" s="4" t="s">
        <v>56</v>
      </c>
      <c r="D748" s="25" t="s">
        <v>66</v>
      </c>
      <c r="E748" s="25" t="s">
        <v>67</v>
      </c>
      <c r="F748" s="24" t="s">
        <v>67</v>
      </c>
      <c r="G748" s="24" t="s">
        <v>519</v>
      </c>
    </row>
    <row r="749" spans="1:7" s="8" customFormat="1" x14ac:dyDescent="0.2">
      <c r="A749" s="44" t="s">
        <v>2</v>
      </c>
      <c r="B749" s="44" t="s">
        <v>3</v>
      </c>
      <c r="C749" s="6" t="s">
        <v>0</v>
      </c>
      <c r="D749" s="6" t="s">
        <v>1</v>
      </c>
      <c r="E749" s="6" t="s">
        <v>0</v>
      </c>
      <c r="F749" s="5" t="s">
        <v>1</v>
      </c>
      <c r="G749" s="5" t="s">
        <v>0</v>
      </c>
    </row>
    <row r="750" spans="1:7" s="8" customFormat="1" x14ac:dyDescent="0.2">
      <c r="C750" s="10"/>
      <c r="D750" s="14"/>
      <c r="E750" s="14"/>
      <c r="F750" s="10"/>
      <c r="G750" s="10"/>
    </row>
    <row r="751" spans="1:7" s="8" customFormat="1" x14ac:dyDescent="0.2">
      <c r="C751" s="10"/>
      <c r="D751" s="14"/>
      <c r="E751" s="14"/>
      <c r="F751" s="10"/>
      <c r="G751" s="10"/>
    </row>
    <row r="752" spans="1:7" s="8" customFormat="1" x14ac:dyDescent="0.2">
      <c r="B752" s="7" t="s">
        <v>195</v>
      </c>
      <c r="C752" s="10"/>
      <c r="D752" s="14"/>
      <c r="E752" s="14"/>
      <c r="F752" s="10"/>
      <c r="G752" s="10"/>
    </row>
    <row r="753" spans="1:7" s="8" customFormat="1" x14ac:dyDescent="0.2">
      <c r="C753" s="10"/>
      <c r="D753" s="14"/>
      <c r="E753" s="14"/>
      <c r="F753" s="10"/>
      <c r="G753" s="10"/>
    </row>
    <row r="754" spans="1:7" s="8" customFormat="1" x14ac:dyDescent="0.2">
      <c r="A754" s="12" t="s">
        <v>380</v>
      </c>
      <c r="B754" s="42" t="s">
        <v>427</v>
      </c>
      <c r="C754" s="10"/>
      <c r="D754" s="14">
        <v>2450</v>
      </c>
      <c r="E754" s="14">
        <v>2500</v>
      </c>
      <c r="F754" s="46">
        <f>1161.71+825+318.77</f>
        <v>2305.48</v>
      </c>
      <c r="G754" s="46">
        <v>2500</v>
      </c>
    </row>
    <row r="755" spans="1:7" s="8" customFormat="1" x14ac:dyDescent="0.2">
      <c r="A755" s="12"/>
      <c r="B755" s="12"/>
      <c r="C755" s="10"/>
      <c r="D755" s="14"/>
      <c r="E755" s="14"/>
      <c r="F755" s="46"/>
      <c r="G755" s="46"/>
    </row>
    <row r="756" spans="1:7" s="8" customFormat="1" x14ac:dyDescent="0.2">
      <c r="A756" s="12" t="s">
        <v>381</v>
      </c>
      <c r="B756" s="12" t="s">
        <v>31</v>
      </c>
      <c r="C756" s="10"/>
      <c r="D756" s="14">
        <v>4413</v>
      </c>
      <c r="E756" s="14">
        <v>4400</v>
      </c>
      <c r="F756" s="46">
        <v>5227.2</v>
      </c>
      <c r="G756" s="46">
        <v>5500</v>
      </c>
    </row>
    <row r="757" spans="1:7" s="8" customFormat="1" x14ac:dyDescent="0.2">
      <c r="A757" s="12"/>
      <c r="B757" s="12"/>
      <c r="C757" s="10"/>
      <c r="D757" s="14"/>
      <c r="E757" s="14"/>
      <c r="F757" s="46"/>
      <c r="G757" s="46"/>
    </row>
    <row r="758" spans="1:7" s="8" customFormat="1" x14ac:dyDescent="0.2">
      <c r="A758" s="12" t="s">
        <v>382</v>
      </c>
      <c r="B758" s="12" t="s">
        <v>152</v>
      </c>
      <c r="C758" s="10"/>
      <c r="D758" s="14">
        <v>1138</v>
      </c>
      <c r="E758" s="14">
        <v>1140</v>
      </c>
      <c r="F758" s="46">
        <v>2304</v>
      </c>
      <c r="G758" s="46">
        <v>2310</v>
      </c>
    </row>
    <row r="759" spans="1:7" s="8" customFormat="1" x14ac:dyDescent="0.2">
      <c r="A759" s="12"/>
      <c r="B759" s="12"/>
      <c r="C759" s="10"/>
      <c r="D759" s="14"/>
      <c r="E759" s="14"/>
      <c r="F759" s="46"/>
      <c r="G759" s="46"/>
    </row>
    <row r="760" spans="1:7" s="8" customFormat="1" x14ac:dyDescent="0.2">
      <c r="A760" s="12" t="s">
        <v>383</v>
      </c>
      <c r="B760" s="12" t="s">
        <v>196</v>
      </c>
      <c r="C760" s="10"/>
      <c r="D760" s="14">
        <v>116</v>
      </c>
      <c r="E760" s="14">
        <v>300</v>
      </c>
      <c r="F760" s="46"/>
      <c r="G760" s="46">
        <v>1000</v>
      </c>
    </row>
    <row r="761" spans="1:7" s="8" customFormat="1" x14ac:dyDescent="0.2">
      <c r="A761" s="12"/>
      <c r="B761" s="12"/>
      <c r="C761" s="10"/>
      <c r="D761" s="14"/>
      <c r="E761" s="14"/>
      <c r="F761" s="46"/>
      <c r="G761" s="46"/>
    </row>
    <row r="762" spans="1:7" s="8" customFormat="1" x14ac:dyDescent="0.2">
      <c r="A762" s="12" t="s">
        <v>380</v>
      </c>
      <c r="B762" s="12" t="s">
        <v>197</v>
      </c>
      <c r="C762" s="10"/>
      <c r="D762" s="14"/>
      <c r="E762" s="14"/>
      <c r="F762" s="46"/>
      <c r="G762" s="46"/>
    </row>
    <row r="763" spans="1:7" s="8" customFormat="1" x14ac:dyDescent="0.2">
      <c r="A763" s="12"/>
      <c r="B763" s="12" t="s">
        <v>198</v>
      </c>
      <c r="C763" s="10"/>
      <c r="D763" s="14">
        <v>3904</v>
      </c>
      <c r="E763" s="14">
        <v>1500</v>
      </c>
      <c r="F763" s="46"/>
      <c r="G763" s="46">
        <v>500</v>
      </c>
    </row>
    <row r="764" spans="1:7" s="8" customFormat="1" x14ac:dyDescent="0.2">
      <c r="A764" s="12"/>
      <c r="B764" s="12"/>
      <c r="C764" s="10"/>
      <c r="D764" s="14"/>
      <c r="E764" s="14"/>
      <c r="F764" s="46"/>
      <c r="G764" s="46"/>
    </row>
    <row r="765" spans="1:7" s="8" customFormat="1" x14ac:dyDescent="0.2">
      <c r="A765" s="12" t="s">
        <v>384</v>
      </c>
      <c r="B765" s="12" t="s">
        <v>171</v>
      </c>
      <c r="C765" s="10"/>
      <c r="D765" s="14">
        <v>1109</v>
      </c>
      <c r="E765" s="14">
        <v>1110</v>
      </c>
      <c r="F765" s="46">
        <v>1811.27</v>
      </c>
      <c r="G765" s="46">
        <v>1800</v>
      </c>
    </row>
    <row r="766" spans="1:7" s="8" customFormat="1" x14ac:dyDescent="0.2">
      <c r="A766" s="12"/>
      <c r="B766" s="12"/>
      <c r="C766" s="10"/>
      <c r="D766" s="14"/>
      <c r="E766" s="14"/>
      <c r="F766" s="46"/>
      <c r="G766" s="46"/>
    </row>
    <row r="767" spans="1:7" s="8" customFormat="1" x14ac:dyDescent="0.2">
      <c r="A767" s="12" t="s">
        <v>385</v>
      </c>
      <c r="B767" s="12" t="s">
        <v>11</v>
      </c>
      <c r="C767" s="10"/>
      <c r="D767" s="14">
        <v>4630</v>
      </c>
      <c r="E767" s="14">
        <v>4630</v>
      </c>
      <c r="F767" s="46">
        <v>4809.95</v>
      </c>
      <c r="G767" s="46">
        <v>5000</v>
      </c>
    </row>
    <row r="768" spans="1:7" s="8" customFormat="1" x14ac:dyDescent="0.2">
      <c r="A768" s="12"/>
      <c r="B768" s="12"/>
      <c r="C768" s="10"/>
      <c r="D768" s="14"/>
      <c r="E768" s="14"/>
      <c r="F768" s="10"/>
      <c r="G768" s="46"/>
    </row>
    <row r="769" spans="1:7" s="8" customFormat="1" x14ac:dyDescent="0.2">
      <c r="A769" s="12" t="s">
        <v>386</v>
      </c>
      <c r="B769" s="42" t="s">
        <v>428</v>
      </c>
      <c r="C769" s="10"/>
      <c r="D769" s="14">
        <f>394+740</f>
        <v>1134</v>
      </c>
      <c r="E769" s="14">
        <v>200</v>
      </c>
      <c r="F769" s="10"/>
      <c r="G769" s="46"/>
    </row>
    <row r="770" spans="1:7" s="8" customFormat="1" x14ac:dyDescent="0.2">
      <c r="B770" s="12"/>
      <c r="C770" s="10"/>
      <c r="D770" s="14"/>
      <c r="E770" s="14"/>
      <c r="F770" s="10"/>
      <c r="G770" s="10"/>
    </row>
    <row r="771" spans="1:7" s="8" customFormat="1" x14ac:dyDescent="0.2">
      <c r="B771" s="12"/>
      <c r="C771" s="10"/>
      <c r="D771" s="14"/>
      <c r="E771" s="14"/>
      <c r="F771" s="10"/>
      <c r="G771" s="10"/>
    </row>
    <row r="772" spans="1:7" s="8" customFormat="1" x14ac:dyDescent="0.2">
      <c r="B772" s="8" t="s">
        <v>403</v>
      </c>
      <c r="C772" s="10"/>
      <c r="D772" s="9">
        <f>SUM(D754:D771)</f>
        <v>18894</v>
      </c>
      <c r="E772" s="9">
        <f>SUM(E754:E771)</f>
        <v>15780</v>
      </c>
      <c r="F772" s="10">
        <f>SUM(F754:F771)</f>
        <v>16457.900000000001</v>
      </c>
      <c r="G772" s="10">
        <f>SUM(G754:G771)</f>
        <v>18610</v>
      </c>
    </row>
    <row r="773" spans="1:7" s="8" customFormat="1" x14ac:dyDescent="0.2">
      <c r="B773" s="12"/>
      <c r="C773" s="10"/>
      <c r="D773" s="14"/>
      <c r="E773" s="14"/>
      <c r="F773" s="10"/>
      <c r="G773" s="10"/>
    </row>
    <row r="774" spans="1:7" x14ac:dyDescent="0.2">
      <c r="C774" s="4" t="s">
        <v>56</v>
      </c>
      <c r="D774" s="6"/>
      <c r="E774" s="6"/>
      <c r="F774" s="5"/>
    </row>
    <row r="775" spans="1:7" ht="15" x14ac:dyDescent="0.35">
      <c r="A775" s="1"/>
      <c r="B775" s="37" t="s">
        <v>187</v>
      </c>
      <c r="C775" s="19" t="s">
        <v>0</v>
      </c>
      <c r="D775" s="6"/>
      <c r="E775" s="6"/>
      <c r="F775" s="5"/>
    </row>
    <row r="776" spans="1:7" ht="15" x14ac:dyDescent="0.35">
      <c r="A776" s="1"/>
      <c r="B776" s="1"/>
      <c r="C776" s="19"/>
      <c r="D776" s="6"/>
      <c r="E776" s="6"/>
      <c r="F776" s="5"/>
    </row>
    <row r="777" spans="1:7" ht="15" x14ac:dyDescent="0.35">
      <c r="A777" s="33" t="s">
        <v>387</v>
      </c>
      <c r="B777" s="33" t="s">
        <v>188</v>
      </c>
      <c r="C777" s="19"/>
      <c r="D777" s="35">
        <v>18108</v>
      </c>
      <c r="E777" s="34">
        <v>17954</v>
      </c>
      <c r="F777" s="48">
        <v>17954.38</v>
      </c>
      <c r="G777" s="13">
        <v>17755.48</v>
      </c>
    </row>
    <row r="778" spans="1:7" ht="15" x14ac:dyDescent="0.35">
      <c r="A778" s="33"/>
      <c r="B778" s="33"/>
      <c r="C778" s="19"/>
      <c r="D778" s="35"/>
      <c r="E778" s="34"/>
      <c r="F778" s="48"/>
    </row>
    <row r="779" spans="1:7" ht="15" x14ac:dyDescent="0.35">
      <c r="A779" s="33" t="s">
        <v>388</v>
      </c>
      <c r="B779" s="33" t="s">
        <v>189</v>
      </c>
      <c r="C779" s="19"/>
      <c r="D779" s="35">
        <v>6039</v>
      </c>
      <c r="E779" s="34">
        <v>5567</v>
      </c>
      <c r="F779" s="48">
        <v>5563.43</v>
      </c>
      <c r="G779" s="13">
        <v>5501.8</v>
      </c>
    </row>
    <row r="780" spans="1:7" ht="15" x14ac:dyDescent="0.35">
      <c r="A780" s="33"/>
      <c r="B780" s="33"/>
      <c r="C780" s="19"/>
      <c r="D780" s="35"/>
      <c r="E780" s="34"/>
      <c r="F780" s="48"/>
    </row>
    <row r="781" spans="1:7" ht="15" x14ac:dyDescent="0.35">
      <c r="A781" s="33" t="s">
        <v>389</v>
      </c>
      <c r="B781" s="33" t="s">
        <v>190</v>
      </c>
      <c r="C781" s="19"/>
      <c r="D781" s="35">
        <v>29219</v>
      </c>
      <c r="E781" s="34">
        <v>30051</v>
      </c>
      <c r="F781" s="48">
        <v>30051.33</v>
      </c>
      <c r="G781" s="13">
        <v>29718.44</v>
      </c>
    </row>
    <row r="782" spans="1:7" ht="17.25" customHeight="1" x14ac:dyDescent="0.35">
      <c r="A782" s="33"/>
      <c r="B782" s="33"/>
      <c r="C782" s="19"/>
      <c r="D782" s="35"/>
      <c r="E782" s="34"/>
      <c r="F782" s="5"/>
    </row>
    <row r="783" spans="1:7" ht="15" customHeight="1" x14ac:dyDescent="0.35">
      <c r="A783" s="33" t="s">
        <v>390</v>
      </c>
      <c r="B783" s="33" t="s">
        <v>191</v>
      </c>
      <c r="C783" s="19"/>
      <c r="D783" s="35">
        <v>19725</v>
      </c>
      <c r="E783" s="34">
        <v>19134</v>
      </c>
      <c r="F783" s="13">
        <v>19137.59</v>
      </c>
      <c r="G783" s="13">
        <v>18925.61</v>
      </c>
    </row>
    <row r="784" spans="1:7" ht="15" x14ac:dyDescent="0.35">
      <c r="A784" s="1"/>
      <c r="B784" s="33"/>
      <c r="C784" s="19"/>
    </row>
    <row r="785" spans="1:7" x14ac:dyDescent="0.2">
      <c r="A785" s="12" t="s">
        <v>392</v>
      </c>
      <c r="B785" s="33" t="s">
        <v>192</v>
      </c>
      <c r="C785" s="14"/>
      <c r="D785" s="14">
        <v>789</v>
      </c>
      <c r="E785" s="14">
        <v>786</v>
      </c>
      <c r="F785" s="13">
        <v>786.27</v>
      </c>
      <c r="G785" s="13">
        <v>777.67</v>
      </c>
    </row>
    <row r="786" spans="1:7" x14ac:dyDescent="0.2">
      <c r="B786" s="33"/>
      <c r="C786" s="14"/>
    </row>
    <row r="787" spans="1:7" x14ac:dyDescent="0.2">
      <c r="A787" t="s">
        <v>292</v>
      </c>
      <c r="B787" s="12" t="s">
        <v>129</v>
      </c>
      <c r="C787" s="2"/>
      <c r="D787" s="14">
        <v>6466</v>
      </c>
      <c r="E787" s="14">
        <v>6000</v>
      </c>
      <c r="F787" s="13">
        <v>6485.69</v>
      </c>
      <c r="G787" s="13">
        <v>6467.03</v>
      </c>
    </row>
    <row r="788" spans="1:7" x14ac:dyDescent="0.2">
      <c r="C788" s="2"/>
    </row>
    <row r="789" spans="1:7" x14ac:dyDescent="0.2">
      <c r="A789" s="12" t="s">
        <v>391</v>
      </c>
      <c r="B789" s="33" t="s">
        <v>193</v>
      </c>
      <c r="C789" s="14"/>
      <c r="D789" s="14">
        <v>42839</v>
      </c>
      <c r="E789" s="14">
        <v>42386</v>
      </c>
      <c r="F789" s="13">
        <v>42285.68</v>
      </c>
      <c r="G789" s="13">
        <v>42285.68</v>
      </c>
    </row>
    <row r="790" spans="1:7" x14ac:dyDescent="0.2">
      <c r="B790" s="33"/>
      <c r="C790" s="14"/>
    </row>
    <row r="791" spans="1:7" s="8" customFormat="1" x14ac:dyDescent="0.2">
      <c r="A791"/>
      <c r="B791" s="33"/>
      <c r="C791" s="14"/>
      <c r="D791" s="14"/>
      <c r="E791" s="14"/>
      <c r="F791" s="10"/>
      <c r="G791" s="10"/>
    </row>
    <row r="792" spans="1:7" x14ac:dyDescent="0.2">
      <c r="B792" s="8" t="s">
        <v>402</v>
      </c>
      <c r="C792" s="14"/>
      <c r="D792" s="9">
        <f>SUM(D777:D791)</f>
        <v>123185</v>
      </c>
      <c r="E792" s="9">
        <f>SUM(E777:E791)</f>
        <v>121878</v>
      </c>
      <c r="F792" s="10">
        <f>SUM(F777:F791)</f>
        <v>122264.37</v>
      </c>
      <c r="G792" s="10">
        <f>SUM(G777:G791)</f>
        <v>121431.70999999999</v>
      </c>
    </row>
    <row r="793" spans="1:7" x14ac:dyDescent="0.2">
      <c r="A793" s="8"/>
      <c r="B793" s="8"/>
      <c r="C793" s="9">
        <f>SUM(C785:C791)</f>
        <v>0</v>
      </c>
    </row>
    <row r="794" spans="1:7" x14ac:dyDescent="0.2">
      <c r="A794" s="8"/>
      <c r="B794" s="8"/>
      <c r="C794" s="9"/>
      <c r="F794" s="24" t="s">
        <v>533</v>
      </c>
    </row>
    <row r="795" spans="1:7" x14ac:dyDescent="0.2">
      <c r="C795" s="4" t="s">
        <v>56</v>
      </c>
      <c r="D795" s="25" t="s">
        <v>66</v>
      </c>
      <c r="E795" s="25" t="s">
        <v>67</v>
      </c>
      <c r="F795" s="24" t="s">
        <v>67</v>
      </c>
      <c r="G795" s="24" t="s">
        <v>519</v>
      </c>
    </row>
    <row r="796" spans="1:7" x14ac:dyDescent="0.2">
      <c r="A796" s="44" t="s">
        <v>2</v>
      </c>
      <c r="B796" s="44" t="s">
        <v>3</v>
      </c>
      <c r="C796" s="6" t="s">
        <v>0</v>
      </c>
      <c r="D796" s="6" t="s">
        <v>1</v>
      </c>
      <c r="E796" s="6" t="s">
        <v>0</v>
      </c>
      <c r="F796" s="5" t="s">
        <v>1</v>
      </c>
      <c r="G796" s="5" t="s">
        <v>0</v>
      </c>
    </row>
    <row r="797" spans="1:7" x14ac:dyDescent="0.2">
      <c r="A797" s="8"/>
      <c r="B797" s="8"/>
      <c r="C797" s="9"/>
    </row>
    <row r="798" spans="1:7" x14ac:dyDescent="0.2">
      <c r="A798" s="8"/>
      <c r="B798" s="8" t="s">
        <v>493</v>
      </c>
      <c r="C798" s="9"/>
    </row>
    <row r="799" spans="1:7" x14ac:dyDescent="0.2">
      <c r="A799" s="8"/>
      <c r="B799" s="8"/>
      <c r="C799" s="9"/>
    </row>
    <row r="800" spans="1:7" x14ac:dyDescent="0.2">
      <c r="A800" s="8"/>
      <c r="B800" s="42" t="s">
        <v>494</v>
      </c>
      <c r="C800" s="9"/>
      <c r="F800" s="13">
        <v>2677.31</v>
      </c>
    </row>
    <row r="801" spans="1:7" x14ac:dyDescent="0.2">
      <c r="A801" s="8"/>
      <c r="B801" s="8"/>
      <c r="C801" s="9"/>
    </row>
    <row r="802" spans="1:7" x14ac:dyDescent="0.2">
      <c r="A802" s="8"/>
      <c r="B802" s="42" t="s">
        <v>495</v>
      </c>
      <c r="C802" s="9"/>
      <c r="F802" s="13">
        <v>2129.29</v>
      </c>
    </row>
    <row r="803" spans="1:7" x14ac:dyDescent="0.2">
      <c r="A803" s="8"/>
      <c r="B803" s="42"/>
      <c r="C803" s="9"/>
    </row>
    <row r="804" spans="1:7" x14ac:dyDescent="0.2">
      <c r="A804" s="8"/>
      <c r="B804" s="42" t="s">
        <v>496</v>
      </c>
      <c r="C804" s="9"/>
      <c r="F804" s="13">
        <v>110</v>
      </c>
    </row>
    <row r="805" spans="1:7" x14ac:dyDescent="0.2">
      <c r="A805" s="8"/>
      <c r="B805" s="42"/>
      <c r="C805" s="9"/>
    </row>
    <row r="806" spans="1:7" x14ac:dyDescent="0.2">
      <c r="A806" s="8"/>
      <c r="B806" s="42" t="s">
        <v>497</v>
      </c>
      <c r="C806" s="9"/>
      <c r="F806" s="13">
        <v>6000</v>
      </c>
      <c r="G806" s="13">
        <v>6000</v>
      </c>
    </row>
    <row r="807" spans="1:7" x14ac:dyDescent="0.2">
      <c r="A807" s="8"/>
      <c r="B807" s="42"/>
      <c r="C807" s="9"/>
    </row>
    <row r="808" spans="1:7" x14ac:dyDescent="0.2">
      <c r="A808" s="8"/>
      <c r="B808" s="42" t="s">
        <v>498</v>
      </c>
      <c r="C808" s="9"/>
      <c r="F808" s="13">
        <v>1240</v>
      </c>
    </row>
    <row r="809" spans="1:7" x14ac:dyDescent="0.2">
      <c r="A809" s="8"/>
      <c r="B809" s="8"/>
      <c r="C809" s="9"/>
    </row>
    <row r="810" spans="1:7" x14ac:dyDescent="0.2">
      <c r="A810" s="8"/>
      <c r="B810" s="8" t="s">
        <v>499</v>
      </c>
      <c r="C810" s="9"/>
      <c r="F810" s="10">
        <f>SUM(F800:F809)</f>
        <v>12156.6</v>
      </c>
      <c r="G810" s="13">
        <f>SUM(G800:G809)</f>
        <v>6000</v>
      </c>
    </row>
    <row r="811" spans="1:7" x14ac:dyDescent="0.2">
      <c r="A811" s="8"/>
      <c r="B811" s="8"/>
      <c r="C811" s="9"/>
    </row>
    <row r="812" spans="1:7" x14ac:dyDescent="0.2">
      <c r="A812" s="8"/>
      <c r="B812" s="8"/>
      <c r="C812" s="9"/>
    </row>
    <row r="813" spans="1:7" ht="15" x14ac:dyDescent="0.35">
      <c r="C813" s="14"/>
      <c r="D813" s="23"/>
      <c r="E813" s="23"/>
      <c r="F813" s="10"/>
    </row>
    <row r="814" spans="1:7" ht="14.25" customHeight="1" x14ac:dyDescent="0.2">
      <c r="A814" s="7"/>
      <c r="B814" s="8" t="s">
        <v>8</v>
      </c>
      <c r="C814" s="22" t="e">
        <f>SUM(C330+#REF!+C397+#REF!+#REF!+C412+C421+C428+#REF!+C437+C444+C466+#REF!+#REF!+C479+#REF!+C496+C507+#REF!+#REF!+C628+#REF!+C642+C671+C684+#REF!+C793)</f>
        <v>#REF!</v>
      </c>
      <c r="D814" s="9">
        <f>D792+D772+D742+D722+D684+D671+D656+D628+D554+D535+D506+D495+D478+D466+D444+D437+D428+D421+D412+D397+D330+D322+D488</f>
        <v>991727</v>
      </c>
      <c r="E814" s="9">
        <f>E322+E330+E397+E412+E421+E428+E437+E444+E466+E478+E488+E495+E506+E535+E554+E628+E656+E671+E684+E722+E742+E772+E792</f>
        <v>993424</v>
      </c>
      <c r="F814" s="10">
        <f>F322+F330+F397+F412+F421+F428+F437+F444+F466+F478+F488+F495+F506+F535+F554+F628+F656+F671+F684+F722+F742+F772+F792+F810</f>
        <v>1062320.46</v>
      </c>
      <c r="G814" s="10">
        <f>G810+G792+G772+G742+G722+G684+G671+G656+G628+G554+G535+G506+G495+G488+G478+G466+G444+G437+G428+G421+G412+G397+G330+G322</f>
        <v>1026629.58</v>
      </c>
    </row>
    <row r="815" spans="1:7" ht="15" x14ac:dyDescent="0.35">
      <c r="A815" s="7"/>
      <c r="B815" s="7"/>
      <c r="C815" s="20"/>
      <c r="E815" s="23"/>
      <c r="G815" s="10"/>
    </row>
    <row r="816" spans="1:7" x14ac:dyDescent="0.2">
      <c r="A816" s="7"/>
      <c r="B816" s="8" t="s">
        <v>40</v>
      </c>
      <c r="C816" s="20" t="s">
        <v>42</v>
      </c>
      <c r="D816" s="9">
        <v>957852</v>
      </c>
      <c r="E816" s="9">
        <f>E303</f>
        <v>993424</v>
      </c>
      <c r="F816" s="10">
        <f>F303</f>
        <v>1042374.2200000001</v>
      </c>
      <c r="G816" s="10">
        <f>G303</f>
        <v>1026629.5800000001</v>
      </c>
    </row>
    <row r="817" spans="1:7" x14ac:dyDescent="0.2">
      <c r="A817" s="7"/>
      <c r="B817" s="7"/>
      <c r="C817" s="21"/>
      <c r="G817" s="10"/>
    </row>
    <row r="818" spans="1:7" x14ac:dyDescent="0.2">
      <c r="A818" s="7"/>
      <c r="B818" s="7" t="s">
        <v>424</v>
      </c>
      <c r="C818" s="21"/>
      <c r="D818" s="9">
        <f>D816-D814</f>
        <v>-33875</v>
      </c>
      <c r="E818" s="9">
        <f>E816-E814</f>
        <v>0</v>
      </c>
      <c r="F818" s="10">
        <f>F816-F814</f>
        <v>-19946.239999999874</v>
      </c>
      <c r="G818" s="10">
        <f>G816-G814</f>
        <v>0</v>
      </c>
    </row>
    <row r="820" spans="1:7" x14ac:dyDescent="0.2">
      <c r="F820" s="24"/>
    </row>
    <row r="821" spans="1:7" x14ac:dyDescent="0.2">
      <c r="D821" s="25"/>
      <c r="E821" s="25"/>
      <c r="F821" s="5"/>
    </row>
    <row r="822" spans="1:7" x14ac:dyDescent="0.2">
      <c r="C822" s="4"/>
      <c r="D822" s="6"/>
      <c r="E822" s="6"/>
    </row>
    <row r="823" spans="1:7" ht="15" x14ac:dyDescent="0.35">
      <c r="A823" s="1"/>
      <c r="B823" s="1"/>
      <c r="C823" s="19"/>
    </row>
    <row r="824" spans="1:7" x14ac:dyDescent="0.2">
      <c r="C824" s="14"/>
    </row>
    <row r="825" spans="1:7" x14ac:dyDescent="0.2">
      <c r="C825" s="14"/>
    </row>
    <row r="826" spans="1:7" x14ac:dyDescent="0.2">
      <c r="C826" s="14"/>
    </row>
    <row r="827" spans="1:7" x14ac:dyDescent="0.2">
      <c r="C827" s="14"/>
    </row>
  </sheetData>
  <mergeCells count="6">
    <mergeCell ref="A1:E1"/>
    <mergeCell ref="A305:E305"/>
    <mergeCell ref="A422:B422"/>
    <mergeCell ref="A445:B445"/>
    <mergeCell ref="A467:B467"/>
    <mergeCell ref="A2:E2"/>
  </mergeCells>
  <phoneticPr fontId="2" type="noConversion"/>
  <printOptions horizontalCentered="1" verticalCentered="1" gridLines="1"/>
  <pageMargins left="0.25" right="0.25" top="0.39370078740157499" bottom="0.39370078740157499" header="0.511811023622047" footer="0.511811023622047"/>
  <pageSetup scale="80" fitToHeight="63" orientation="portrait" r:id="rId1"/>
  <headerFooter alignWithMargins="0">
    <oddHeader>&amp;R&amp;P</oddHeader>
  </headerFooter>
  <rowBreaks count="13" manualBreakCount="13">
    <brk id="55" max="16383" man="1"/>
    <brk id="128" max="16383" man="1"/>
    <brk id="175" max="16383" man="1"/>
    <brk id="236" max="16383" man="1"/>
    <brk id="303" max="16383" man="1"/>
    <brk id="333" max="16383" man="1"/>
    <brk id="398" max="16383" man="1"/>
    <brk id="445" max="16383" man="1"/>
    <brk id="507" max="16383" man="1"/>
    <brk id="555" max="16383" man="1"/>
    <brk id="685" max="16383" man="1"/>
    <brk id="746" max="16383" man="1"/>
    <brk id="7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zoomScaleNormal="100" workbookViewId="0">
      <selection activeCell="B42" sqref="B42"/>
    </sheetView>
  </sheetViews>
  <sheetFormatPr defaultRowHeight="12.75" x14ac:dyDescent="0.2"/>
  <cols>
    <col min="1" max="1" width="11.7109375" customWidth="1"/>
    <col min="2" max="2" width="41.28515625" customWidth="1"/>
    <col min="3" max="3" width="13.28515625" hidden="1" customWidth="1"/>
    <col min="4" max="4" width="12.5703125" customWidth="1"/>
    <col min="5" max="5" width="15" style="14" customWidth="1"/>
    <col min="6" max="6" width="11.5703125" style="14" customWidth="1"/>
    <col min="7" max="7" width="15.5703125" style="14" customWidth="1"/>
    <col min="8" max="8" width="14.42578125" style="13" customWidth="1"/>
    <col min="9" max="9" width="15.5703125" style="14" customWidth="1"/>
    <col min="10" max="10" width="14" style="14" customWidth="1"/>
    <col min="11" max="11" width="15.5703125" style="14" customWidth="1"/>
  </cols>
  <sheetData>
    <row r="1" spans="1:11" x14ac:dyDescent="0.2">
      <c r="A1" s="54"/>
      <c r="B1" s="54"/>
      <c r="C1" s="54"/>
      <c r="D1" s="54"/>
    </row>
    <row r="2" spans="1:11" x14ac:dyDescent="0.2">
      <c r="A2" s="54" t="s">
        <v>500</v>
      </c>
      <c r="B2" s="54"/>
      <c r="C2" s="54"/>
      <c r="D2" s="54"/>
      <c r="E2" s="54"/>
      <c r="F2" s="54"/>
      <c r="G2" s="54"/>
    </row>
    <row r="3" spans="1:11" x14ac:dyDescent="0.2">
      <c r="A3" s="49"/>
      <c r="B3" s="49"/>
      <c r="C3" s="49"/>
      <c r="D3" s="49"/>
    </row>
    <row r="4" spans="1:11" x14ac:dyDescent="0.2">
      <c r="C4" s="4" t="s">
        <v>56</v>
      </c>
      <c r="D4" s="25" t="s">
        <v>66</v>
      </c>
      <c r="E4" s="25" t="s">
        <v>66</v>
      </c>
      <c r="F4" s="25" t="s">
        <v>67</v>
      </c>
      <c r="G4" s="25" t="s">
        <v>67</v>
      </c>
    </row>
    <row r="5" spans="1:11" x14ac:dyDescent="0.2">
      <c r="A5" s="49" t="s">
        <v>2</v>
      </c>
      <c r="B5" s="49" t="s">
        <v>3</v>
      </c>
      <c r="C5" s="6" t="s">
        <v>0</v>
      </c>
      <c r="D5" s="6" t="s">
        <v>0</v>
      </c>
      <c r="E5" s="6" t="s">
        <v>1</v>
      </c>
      <c r="F5" s="6" t="s">
        <v>0</v>
      </c>
      <c r="G5" s="6" t="s">
        <v>1</v>
      </c>
    </row>
    <row r="6" spans="1:11" x14ac:dyDescent="0.2">
      <c r="A6" s="49"/>
      <c r="B6" s="49"/>
      <c r="C6" s="49"/>
      <c r="D6" s="49"/>
    </row>
    <row r="7" spans="1:11" x14ac:dyDescent="0.2">
      <c r="A7" s="49"/>
      <c r="B7" s="49"/>
      <c r="C7" s="49"/>
      <c r="D7" s="49"/>
    </row>
    <row r="8" spans="1:11" x14ac:dyDescent="0.2">
      <c r="A8" s="7"/>
      <c r="B8" s="7" t="s">
        <v>28</v>
      </c>
      <c r="C8" s="14"/>
      <c r="D8" s="14"/>
      <c r="G8" s="13"/>
    </row>
    <row r="9" spans="1:11" x14ac:dyDescent="0.2">
      <c r="C9" s="14"/>
      <c r="D9" s="14"/>
      <c r="G9" s="13"/>
      <c r="H9" s="24"/>
      <c r="I9" s="25"/>
      <c r="J9" s="25"/>
      <c r="K9" s="25"/>
    </row>
    <row r="10" spans="1:11" x14ac:dyDescent="0.2">
      <c r="A10" s="42" t="s">
        <v>455</v>
      </c>
      <c r="B10" s="42" t="s">
        <v>516</v>
      </c>
      <c r="C10" s="14"/>
      <c r="D10" s="14"/>
      <c r="E10" s="14">
        <v>37325</v>
      </c>
      <c r="G10" s="13">
        <v>34564.31</v>
      </c>
    </row>
    <row r="11" spans="1:11" x14ac:dyDescent="0.2">
      <c r="C11" s="14"/>
      <c r="D11" s="14"/>
      <c r="G11" s="13"/>
    </row>
    <row r="12" spans="1:11" x14ac:dyDescent="0.2">
      <c r="C12" s="14"/>
      <c r="D12" s="14"/>
      <c r="G12" s="10"/>
    </row>
    <row r="13" spans="1:11" x14ac:dyDescent="0.2">
      <c r="B13" s="8" t="s">
        <v>415</v>
      </c>
      <c r="C13" s="14"/>
      <c r="D13" s="9">
        <f>SUM(D9:D9)</f>
        <v>0</v>
      </c>
      <c r="E13" s="9">
        <f>SUM(E10:E12)</f>
        <v>37325</v>
      </c>
      <c r="F13" s="9">
        <f>SUM(F10:F12)</f>
        <v>0</v>
      </c>
      <c r="G13" s="24">
        <f>SUM(G10:G12)</f>
        <v>34564.31</v>
      </c>
    </row>
    <row r="14" spans="1:11" x14ac:dyDescent="0.2">
      <c r="A14" s="8"/>
      <c r="B14" s="8"/>
      <c r="C14" s="9">
        <f>SUM(C10:C13)</f>
        <v>0</v>
      </c>
      <c r="D14" s="14"/>
      <c r="G14" s="13"/>
    </row>
    <row r="15" spans="1:11" x14ac:dyDescent="0.2">
      <c r="A15" s="8"/>
      <c r="B15" s="8"/>
      <c r="C15" s="9"/>
      <c r="D15" s="14"/>
      <c r="G15" s="13"/>
    </row>
    <row r="16" spans="1:11" x14ac:dyDescent="0.2">
      <c r="A16" s="8"/>
      <c r="B16" s="7" t="s">
        <v>456</v>
      </c>
      <c r="C16" s="9"/>
      <c r="D16" s="14"/>
      <c r="G16" s="13"/>
    </row>
    <row r="17" spans="1:7" x14ac:dyDescent="0.2">
      <c r="A17" s="8"/>
      <c r="B17" s="8"/>
      <c r="C17" s="9"/>
      <c r="D17" s="14"/>
      <c r="G17" s="13"/>
    </row>
    <row r="18" spans="1:7" x14ac:dyDescent="0.2">
      <c r="A18" s="42" t="s">
        <v>459</v>
      </c>
      <c r="B18" s="42" t="s">
        <v>516</v>
      </c>
      <c r="C18" s="45"/>
      <c r="D18" s="45"/>
      <c r="E18" s="45">
        <v>55000</v>
      </c>
      <c r="F18" s="45"/>
      <c r="G18" s="46">
        <f>35906.24+12582.2</f>
        <v>48488.44</v>
      </c>
    </row>
    <row r="19" spans="1:7" x14ac:dyDescent="0.2">
      <c r="A19" s="42"/>
      <c r="B19" s="42"/>
      <c r="C19" s="45"/>
      <c r="D19" s="45"/>
      <c r="E19" s="45"/>
      <c r="F19" s="45"/>
      <c r="G19" s="46"/>
    </row>
    <row r="20" spans="1:7" x14ac:dyDescent="0.2">
      <c r="A20" s="42" t="s">
        <v>459</v>
      </c>
      <c r="B20" s="42" t="s">
        <v>516</v>
      </c>
      <c r="C20" s="45"/>
      <c r="D20" s="45"/>
      <c r="E20" s="45"/>
      <c r="F20" s="45"/>
      <c r="G20" s="46">
        <v>12582.2</v>
      </c>
    </row>
    <row r="21" spans="1:7" x14ac:dyDescent="0.2">
      <c r="A21" s="8"/>
      <c r="B21" s="8"/>
      <c r="C21" s="9"/>
      <c r="D21" s="14"/>
      <c r="G21" s="13"/>
    </row>
    <row r="22" spans="1:7" x14ac:dyDescent="0.2">
      <c r="A22" s="8"/>
      <c r="B22" s="8" t="s">
        <v>460</v>
      </c>
      <c r="C22" s="9"/>
      <c r="D22" s="14"/>
      <c r="E22" s="9">
        <f>SUM(E18:E21)</f>
        <v>55000</v>
      </c>
      <c r="F22" s="9">
        <f>SUM(F18:F21)</f>
        <v>0</v>
      </c>
      <c r="G22" s="10">
        <f>SUM(G18:G21)</f>
        <v>61070.64</v>
      </c>
    </row>
    <row r="23" spans="1:7" x14ac:dyDescent="0.2">
      <c r="A23" s="8"/>
      <c r="B23" s="8"/>
      <c r="C23" s="9"/>
      <c r="D23" s="14"/>
      <c r="G23" s="13"/>
    </row>
    <row r="24" spans="1:7" x14ac:dyDescent="0.2">
      <c r="C24" s="14"/>
      <c r="D24" s="14"/>
    </row>
    <row r="25" spans="1:7" x14ac:dyDescent="0.2">
      <c r="A25" s="8"/>
      <c r="B25" s="8" t="s">
        <v>500</v>
      </c>
      <c r="C25" s="9"/>
      <c r="D25" s="14"/>
      <c r="G25" s="13"/>
    </row>
    <row r="26" spans="1:7" x14ac:dyDescent="0.2">
      <c r="A26" s="8"/>
      <c r="B26" s="8"/>
      <c r="C26" s="9"/>
      <c r="D26" s="14"/>
      <c r="G26" s="13"/>
    </row>
    <row r="27" spans="1:7" x14ac:dyDescent="0.2">
      <c r="A27" s="8"/>
      <c r="B27" s="42" t="s">
        <v>501</v>
      </c>
      <c r="C27" s="9"/>
      <c r="D27" s="14"/>
      <c r="E27" s="14">
        <v>21501</v>
      </c>
      <c r="G27" s="13">
        <v>21501</v>
      </c>
    </row>
    <row r="28" spans="1:7" x14ac:dyDescent="0.2">
      <c r="A28" s="8"/>
      <c r="B28" s="8"/>
      <c r="C28" s="9"/>
      <c r="D28" s="14"/>
      <c r="G28" s="13"/>
    </row>
    <row r="29" spans="1:7" x14ac:dyDescent="0.2">
      <c r="A29" s="8"/>
      <c r="B29" s="8" t="s">
        <v>517</v>
      </c>
      <c r="C29" s="9"/>
      <c r="D29" s="14"/>
      <c r="E29" s="9">
        <f>SUM(E27:E28)</f>
        <v>21501</v>
      </c>
      <c r="G29" s="10">
        <f>SUM(G27:G28)</f>
        <v>21501</v>
      </c>
    </row>
    <row r="30" spans="1:7" x14ac:dyDescent="0.2">
      <c r="A30" s="8"/>
      <c r="B30" s="8"/>
      <c r="C30" s="9"/>
      <c r="D30" s="14"/>
      <c r="G30" s="13"/>
    </row>
    <row r="31" spans="1:7" x14ac:dyDescent="0.2">
      <c r="C31" s="14"/>
      <c r="D31" s="14"/>
    </row>
    <row r="32" spans="1:7" x14ac:dyDescent="0.2">
      <c r="A32" s="54"/>
      <c r="B32" s="54"/>
      <c r="C32" s="54"/>
      <c r="D32" s="54"/>
    </row>
    <row r="33" spans="1:11" ht="15" x14ac:dyDescent="0.35">
      <c r="B33" s="8" t="s">
        <v>518</v>
      </c>
      <c r="E33" s="50">
        <f>E13+E22+E29</f>
        <v>113826</v>
      </c>
      <c r="G33" s="50">
        <f>G13+G22+G29</f>
        <v>117135.95</v>
      </c>
    </row>
    <row r="34" spans="1:11" x14ac:dyDescent="0.2">
      <c r="C34" s="3"/>
      <c r="D34" s="3"/>
      <c r="E34" s="4"/>
      <c r="F34" s="25"/>
      <c r="G34" s="25"/>
      <c r="H34" s="24"/>
      <c r="I34" s="25"/>
      <c r="J34" s="25"/>
      <c r="K34" s="25"/>
    </row>
    <row r="35" spans="1:11" ht="15" x14ac:dyDescent="0.35">
      <c r="A35" s="1"/>
      <c r="B35" s="1"/>
      <c r="C35" s="1"/>
      <c r="D35" s="1"/>
      <c r="E35" s="19"/>
      <c r="F35" s="6"/>
      <c r="G35" s="6"/>
      <c r="H35" s="5"/>
      <c r="I35" s="6"/>
      <c r="J35" s="6"/>
      <c r="K35" s="6"/>
    </row>
    <row r="36" spans="1:11" x14ac:dyDescent="0.2">
      <c r="C36" s="14"/>
      <c r="D36" s="14"/>
    </row>
    <row r="37" spans="1:11" x14ac:dyDescent="0.2">
      <c r="C37" s="14"/>
      <c r="D37" s="14"/>
    </row>
    <row r="38" spans="1:11" x14ac:dyDescent="0.2">
      <c r="C38" s="14"/>
      <c r="D38" s="14"/>
    </row>
    <row r="39" spans="1:11" x14ac:dyDescent="0.2">
      <c r="C39" s="14"/>
      <c r="D39" s="14"/>
    </row>
    <row r="40" spans="1:11" x14ac:dyDescent="0.2">
      <c r="C40" s="14"/>
      <c r="D40" s="14"/>
    </row>
    <row r="41" spans="1:11" x14ac:dyDescent="0.2">
      <c r="C41" s="14"/>
      <c r="D41" s="14"/>
    </row>
    <row r="42" spans="1:11" x14ac:dyDescent="0.2">
      <c r="C42" s="14"/>
      <c r="D42" s="14"/>
    </row>
    <row r="43" spans="1:11" x14ac:dyDescent="0.2">
      <c r="C43" s="14"/>
      <c r="D43" s="14"/>
    </row>
    <row r="44" spans="1:11" x14ac:dyDescent="0.2">
      <c r="C44" s="14"/>
      <c r="D44" s="14"/>
    </row>
    <row r="45" spans="1:11" x14ac:dyDescent="0.2">
      <c r="C45" s="14"/>
      <c r="D45" s="14"/>
    </row>
    <row r="46" spans="1:11" x14ac:dyDescent="0.2">
      <c r="C46" s="14"/>
      <c r="D46" s="14"/>
    </row>
    <row r="47" spans="1:11" x14ac:dyDescent="0.2">
      <c r="C47" s="14"/>
      <c r="D47" s="14"/>
    </row>
    <row r="48" spans="1:11" x14ac:dyDescent="0.2">
      <c r="C48" s="14"/>
      <c r="D48" s="14"/>
    </row>
    <row r="49" spans="1:11" x14ac:dyDescent="0.2">
      <c r="C49" s="14"/>
      <c r="D49" s="14"/>
    </row>
    <row r="50" spans="1:11" x14ac:dyDescent="0.2">
      <c r="C50" s="14"/>
      <c r="D50" s="14"/>
    </row>
    <row r="51" spans="1:11" x14ac:dyDescent="0.2">
      <c r="C51" s="14"/>
      <c r="D51" s="14"/>
    </row>
    <row r="52" spans="1:11" x14ac:dyDescent="0.2">
      <c r="C52" s="14"/>
      <c r="D52" s="14"/>
    </row>
    <row r="53" spans="1:11" x14ac:dyDescent="0.2">
      <c r="C53" s="14"/>
      <c r="D53" s="14"/>
    </row>
    <row r="54" spans="1:11" x14ac:dyDescent="0.2">
      <c r="C54" s="14"/>
      <c r="D54" s="14"/>
    </row>
    <row r="55" spans="1:11" s="7" customFormat="1" x14ac:dyDescent="0.2">
      <c r="C55" s="20"/>
      <c r="D55" s="20"/>
      <c r="E55" s="20"/>
      <c r="F55" s="20"/>
      <c r="G55" s="20"/>
      <c r="H55" s="21"/>
      <c r="I55" s="20"/>
      <c r="J55" s="20"/>
      <c r="K55" s="20"/>
    </row>
    <row r="56" spans="1:11" x14ac:dyDescent="0.2">
      <c r="C56" s="14"/>
      <c r="D56" s="14"/>
    </row>
    <row r="57" spans="1:11" x14ac:dyDescent="0.2">
      <c r="A57" s="54"/>
      <c r="B57" s="54"/>
      <c r="C57" s="54"/>
      <c r="D57" s="54"/>
    </row>
    <row r="59" spans="1:11" x14ac:dyDescent="0.2">
      <c r="C59" s="3"/>
      <c r="D59" s="3"/>
      <c r="E59" s="4"/>
      <c r="F59" s="25"/>
      <c r="G59" s="25"/>
      <c r="H59" s="24"/>
      <c r="I59" s="25"/>
      <c r="J59" s="25"/>
      <c r="K59" s="25"/>
    </row>
    <row r="60" spans="1:11" ht="15" x14ac:dyDescent="0.35">
      <c r="A60" s="1"/>
      <c r="B60" s="1"/>
      <c r="C60" s="1"/>
      <c r="D60" s="1"/>
      <c r="E60" s="19"/>
      <c r="F60" s="6"/>
      <c r="G60" s="6"/>
      <c r="H60" s="5"/>
      <c r="I60" s="6"/>
      <c r="J60" s="6"/>
      <c r="K60" s="6"/>
    </row>
    <row r="61" spans="1:11" x14ac:dyDescent="0.2">
      <c r="C61" s="14"/>
      <c r="D61" s="14"/>
    </row>
    <row r="62" spans="1:11" x14ac:dyDescent="0.2">
      <c r="C62" s="14"/>
      <c r="D62" s="14"/>
    </row>
    <row r="63" spans="1:11" x14ac:dyDescent="0.2">
      <c r="C63" s="14"/>
      <c r="D63" s="14"/>
    </row>
    <row r="64" spans="1:11" x14ac:dyDescent="0.2">
      <c r="C64" s="14"/>
      <c r="D64" s="14"/>
    </row>
    <row r="65" spans="1:11" x14ac:dyDescent="0.2">
      <c r="C65" s="14"/>
      <c r="D65" s="14"/>
    </row>
    <row r="66" spans="1:11" x14ac:dyDescent="0.2">
      <c r="A66" s="18"/>
      <c r="C66" s="14"/>
      <c r="D66" s="14"/>
    </row>
    <row r="67" spans="1:11" x14ac:dyDescent="0.2">
      <c r="C67" s="14"/>
      <c r="D67" s="14"/>
    </row>
    <row r="68" spans="1:11" x14ac:dyDescent="0.2">
      <c r="C68" s="14"/>
      <c r="D68" s="14"/>
    </row>
    <row r="69" spans="1:11" x14ac:dyDescent="0.2">
      <c r="C69" s="14"/>
      <c r="D69" s="14"/>
    </row>
    <row r="70" spans="1:11" x14ac:dyDescent="0.2">
      <c r="C70" s="14"/>
      <c r="D70" s="14"/>
    </row>
    <row r="71" spans="1:11" x14ac:dyDescent="0.2">
      <c r="C71" s="14"/>
      <c r="D71" s="14"/>
    </row>
    <row r="72" spans="1:11" x14ac:dyDescent="0.2">
      <c r="C72" s="14"/>
      <c r="D72" s="14"/>
    </row>
    <row r="73" spans="1:11" x14ac:dyDescent="0.2">
      <c r="C73" s="14"/>
      <c r="D73" s="14"/>
    </row>
    <row r="74" spans="1:11" s="13" customFormat="1" x14ac:dyDescent="0.2">
      <c r="C74" s="14"/>
      <c r="D74" s="14"/>
      <c r="E74" s="14"/>
      <c r="F74" s="14"/>
      <c r="G74" s="14"/>
      <c r="I74" s="14"/>
      <c r="J74" s="14"/>
      <c r="K74" s="14"/>
    </row>
    <row r="75" spans="1:11" x14ac:dyDescent="0.2">
      <c r="C75" s="14"/>
      <c r="D75" s="14"/>
    </row>
    <row r="76" spans="1:11" x14ac:dyDescent="0.2">
      <c r="C76" s="14"/>
      <c r="D76" s="14"/>
    </row>
    <row r="77" spans="1:11" x14ac:dyDescent="0.2">
      <c r="C77" s="14"/>
      <c r="D77" s="14"/>
    </row>
    <row r="78" spans="1:11" x14ac:dyDescent="0.2">
      <c r="C78" s="14"/>
      <c r="D78" s="14"/>
    </row>
    <row r="79" spans="1:11" x14ac:dyDescent="0.2">
      <c r="C79" s="14"/>
      <c r="D79" s="14"/>
    </row>
    <row r="80" spans="1:11" x14ac:dyDescent="0.2">
      <c r="C80" s="14"/>
      <c r="D80" s="14"/>
    </row>
    <row r="81" spans="1:11" x14ac:dyDescent="0.2">
      <c r="C81" s="14"/>
      <c r="D81" s="14"/>
    </row>
    <row r="82" spans="1:11" x14ac:dyDescent="0.2">
      <c r="C82" s="14"/>
      <c r="D82" s="14"/>
    </row>
    <row r="83" spans="1:11" x14ac:dyDescent="0.2">
      <c r="C83" s="14"/>
      <c r="D83" s="14"/>
    </row>
    <row r="84" spans="1:11" x14ac:dyDescent="0.2">
      <c r="C84" s="14"/>
      <c r="D84" s="14"/>
    </row>
    <row r="85" spans="1:11" x14ac:dyDescent="0.2">
      <c r="C85" s="14"/>
      <c r="D85" s="14"/>
    </row>
    <row r="86" spans="1:11" x14ac:dyDescent="0.2">
      <c r="C86" s="14"/>
      <c r="D86" s="14"/>
    </row>
    <row r="87" spans="1:11" x14ac:dyDescent="0.2">
      <c r="C87" s="14"/>
      <c r="D87" s="14"/>
    </row>
    <row r="88" spans="1:11" x14ac:dyDescent="0.2">
      <c r="A88" s="54"/>
      <c r="B88" s="54"/>
      <c r="C88" s="54"/>
      <c r="D88" s="54"/>
    </row>
    <row r="90" spans="1:11" x14ac:dyDescent="0.2">
      <c r="C90" s="3"/>
      <c r="D90" s="3"/>
      <c r="E90" s="4"/>
      <c r="F90" s="25"/>
      <c r="G90" s="25"/>
      <c r="H90" s="24"/>
      <c r="I90" s="25"/>
      <c r="J90" s="25"/>
      <c r="K90" s="25"/>
    </row>
    <row r="91" spans="1:11" ht="15" x14ac:dyDescent="0.35">
      <c r="A91" s="1"/>
      <c r="B91" s="1"/>
      <c r="C91" s="1"/>
      <c r="D91" s="1"/>
      <c r="E91" s="19"/>
      <c r="F91" s="6"/>
      <c r="G91" s="6"/>
      <c r="H91" s="5"/>
      <c r="I91" s="6"/>
      <c r="J91" s="6"/>
      <c r="K91" s="6"/>
    </row>
    <row r="92" spans="1:11" x14ac:dyDescent="0.2">
      <c r="C92" s="14"/>
      <c r="D92" s="14"/>
    </row>
    <row r="93" spans="1:11" x14ac:dyDescent="0.2">
      <c r="C93" s="14"/>
      <c r="D93" s="14"/>
    </row>
    <row r="94" spans="1:11" x14ac:dyDescent="0.2">
      <c r="C94" s="14"/>
      <c r="D94" s="14"/>
    </row>
    <row r="95" spans="1:11" x14ac:dyDescent="0.2">
      <c r="C95" s="14"/>
      <c r="D95" s="14"/>
    </row>
    <row r="96" spans="1:11" x14ac:dyDescent="0.2">
      <c r="C96" s="14"/>
      <c r="D96" s="14"/>
    </row>
    <row r="97" spans="3:4" x14ac:dyDescent="0.2">
      <c r="C97" s="14"/>
      <c r="D97" s="14"/>
    </row>
    <row r="98" spans="3:4" x14ac:dyDescent="0.2">
      <c r="C98" s="14"/>
      <c r="D98" s="14"/>
    </row>
    <row r="99" spans="3:4" x14ac:dyDescent="0.2">
      <c r="C99" s="14"/>
      <c r="D99" s="14"/>
    </row>
    <row r="100" spans="3:4" x14ac:dyDescent="0.2">
      <c r="C100" s="14"/>
      <c r="D100" s="14"/>
    </row>
    <row r="101" spans="3:4" x14ac:dyDescent="0.2">
      <c r="C101" s="14"/>
      <c r="D101" s="14"/>
    </row>
    <row r="102" spans="3:4" x14ac:dyDescent="0.2">
      <c r="C102" s="14"/>
      <c r="D102" s="14"/>
    </row>
    <row r="103" spans="3:4" x14ac:dyDescent="0.2">
      <c r="C103" s="14"/>
      <c r="D103" s="14"/>
    </row>
    <row r="104" spans="3:4" x14ac:dyDescent="0.2">
      <c r="C104" s="14"/>
      <c r="D104" s="14"/>
    </row>
    <row r="105" spans="3:4" x14ac:dyDescent="0.2">
      <c r="C105" s="14"/>
      <c r="D105" s="14"/>
    </row>
    <row r="106" spans="3:4" x14ac:dyDescent="0.2">
      <c r="C106" s="14"/>
      <c r="D106" s="14"/>
    </row>
    <row r="107" spans="3:4" x14ac:dyDescent="0.2">
      <c r="C107" s="14"/>
      <c r="D107" s="14"/>
    </row>
    <row r="108" spans="3:4" x14ac:dyDescent="0.2">
      <c r="C108" s="14"/>
      <c r="D108" s="14"/>
    </row>
    <row r="109" spans="3:4" x14ac:dyDescent="0.2">
      <c r="C109" s="14"/>
      <c r="D109" s="14"/>
    </row>
    <row r="110" spans="3:4" x14ac:dyDescent="0.2">
      <c r="C110" s="14"/>
      <c r="D110" s="14"/>
    </row>
    <row r="111" spans="3:4" x14ac:dyDescent="0.2">
      <c r="C111" s="14"/>
      <c r="D111" s="14"/>
    </row>
    <row r="112" spans="3:4" x14ac:dyDescent="0.2">
      <c r="C112" s="14"/>
      <c r="D112" s="14"/>
    </row>
    <row r="113" spans="1:11" x14ac:dyDescent="0.2">
      <c r="C113" s="14"/>
      <c r="D113" s="14"/>
    </row>
    <row r="114" spans="1:11" x14ac:dyDescent="0.2">
      <c r="C114" s="14"/>
      <c r="D114" s="14"/>
    </row>
    <row r="115" spans="1:11" x14ac:dyDescent="0.2">
      <c r="A115" s="54"/>
      <c r="B115" s="54"/>
      <c r="C115" s="54"/>
      <c r="D115" s="54"/>
    </row>
    <row r="117" spans="1:11" x14ac:dyDescent="0.2">
      <c r="C117" s="3"/>
      <c r="D117" s="3"/>
      <c r="E117" s="4"/>
      <c r="F117" s="25"/>
      <c r="G117" s="25"/>
      <c r="H117" s="24"/>
      <c r="I117" s="25"/>
      <c r="J117" s="25"/>
      <c r="K117" s="25"/>
    </row>
    <row r="118" spans="1:11" ht="15" x14ac:dyDescent="0.35">
      <c r="A118" s="1"/>
      <c r="B118" s="1"/>
      <c r="C118" s="1"/>
      <c r="D118" s="1"/>
      <c r="E118" s="19"/>
      <c r="F118" s="6"/>
      <c r="G118" s="6"/>
      <c r="H118" s="5"/>
      <c r="I118" s="6"/>
      <c r="J118" s="6"/>
      <c r="K118" s="6"/>
    </row>
    <row r="119" spans="1:11" x14ac:dyDescent="0.2">
      <c r="C119" s="14"/>
      <c r="D119" s="14"/>
    </row>
    <row r="120" spans="1:11" x14ac:dyDescent="0.2">
      <c r="C120" s="14"/>
      <c r="D120" s="14"/>
    </row>
    <row r="121" spans="1:11" x14ac:dyDescent="0.2">
      <c r="C121" s="14"/>
      <c r="D121" s="14"/>
    </row>
    <row r="122" spans="1:11" x14ac:dyDescent="0.2">
      <c r="C122" s="14"/>
      <c r="D122" s="14"/>
    </row>
    <row r="123" spans="1:11" x14ac:dyDescent="0.2">
      <c r="C123" s="14"/>
      <c r="D123" s="14"/>
    </row>
    <row r="124" spans="1:11" x14ac:dyDescent="0.2">
      <c r="C124" s="14"/>
      <c r="D124" s="14"/>
      <c r="F124" s="17"/>
      <c r="G124" s="17"/>
      <c r="H124" s="30"/>
      <c r="I124" s="17"/>
      <c r="J124" s="17"/>
      <c r="K124" s="17"/>
    </row>
    <row r="125" spans="1:11" x14ac:dyDescent="0.2">
      <c r="C125" s="14"/>
      <c r="D125" s="14"/>
    </row>
    <row r="126" spans="1:11" x14ac:dyDescent="0.2">
      <c r="C126" s="14"/>
      <c r="D126" s="14"/>
    </row>
    <row r="127" spans="1:11" x14ac:dyDescent="0.2">
      <c r="C127" s="14"/>
      <c r="D127" s="14"/>
    </row>
    <row r="128" spans="1:11" x14ac:dyDescent="0.2">
      <c r="C128" s="14"/>
      <c r="D128" s="14"/>
    </row>
    <row r="129" spans="1:11" x14ac:dyDescent="0.2">
      <c r="C129" s="14"/>
      <c r="D129" s="14"/>
    </row>
    <row r="130" spans="1:11" x14ac:dyDescent="0.2">
      <c r="C130" s="14"/>
      <c r="D130" s="14"/>
      <c r="E130" s="9"/>
      <c r="F130" s="9"/>
      <c r="G130" s="9"/>
      <c r="H130" s="10"/>
      <c r="I130" s="9"/>
      <c r="J130" s="9"/>
      <c r="K130" s="9"/>
    </row>
    <row r="131" spans="1:11" x14ac:dyDescent="0.2">
      <c r="C131" s="14"/>
      <c r="D131" s="14"/>
    </row>
    <row r="132" spans="1:11" x14ac:dyDescent="0.2">
      <c r="C132" s="14"/>
      <c r="D132" s="14"/>
    </row>
    <row r="133" spans="1:11" s="7" customFormat="1" x14ac:dyDescent="0.2">
      <c r="C133" s="22"/>
      <c r="D133" s="22"/>
      <c r="E133" s="20"/>
      <c r="F133" s="20"/>
      <c r="G133" s="20"/>
      <c r="H133" s="21"/>
      <c r="I133" s="20"/>
      <c r="J133" s="20"/>
      <c r="K133" s="20"/>
    </row>
    <row r="134" spans="1:11" s="7" customFormat="1" ht="15.75" customHeight="1" x14ac:dyDescent="0.2">
      <c r="C134" s="22"/>
      <c r="D134" s="22"/>
      <c r="F134" s="20"/>
      <c r="G134" s="20"/>
      <c r="H134" s="21"/>
      <c r="I134" s="20"/>
      <c r="J134" s="20"/>
      <c r="K134" s="20"/>
    </row>
    <row r="135" spans="1:11" s="7" customFormat="1" x14ac:dyDescent="0.2">
      <c r="C135" s="22"/>
      <c r="D135" s="22"/>
      <c r="E135" s="20"/>
      <c r="F135" s="20"/>
      <c r="G135" s="20"/>
      <c r="H135" s="21"/>
      <c r="I135" s="20"/>
      <c r="J135" s="20"/>
      <c r="K135" s="20"/>
    </row>
    <row r="137" spans="1:11" ht="15" x14ac:dyDescent="0.35">
      <c r="E137" s="20"/>
      <c r="F137" s="9"/>
      <c r="G137" s="31"/>
      <c r="H137" s="10"/>
      <c r="I137" s="32"/>
    </row>
    <row r="138" spans="1:11" x14ac:dyDescent="0.2">
      <c r="I138" s="25"/>
    </row>
    <row r="140" spans="1:11" x14ac:dyDescent="0.2">
      <c r="A140" s="26"/>
      <c r="B140" s="26"/>
      <c r="C140" s="26"/>
      <c r="D140" s="26"/>
    </row>
    <row r="142" spans="1:11" x14ac:dyDescent="0.2">
      <c r="C142" s="3"/>
      <c r="D142" s="3"/>
      <c r="E142" s="4"/>
      <c r="F142" s="25"/>
      <c r="G142" s="25"/>
      <c r="H142" s="24"/>
      <c r="I142" s="25"/>
      <c r="J142" s="25"/>
      <c r="K142" s="25"/>
    </row>
    <row r="143" spans="1:11" ht="15" x14ac:dyDescent="0.35">
      <c r="A143" s="1"/>
      <c r="B143" s="1"/>
      <c r="C143" s="1"/>
      <c r="D143" s="1"/>
      <c r="E143" s="19"/>
      <c r="F143" s="6"/>
      <c r="G143" s="6"/>
      <c r="H143" s="5"/>
      <c r="I143" s="6"/>
      <c r="J143" s="6"/>
      <c r="K143" s="6"/>
    </row>
    <row r="145" spans="3:4" x14ac:dyDescent="0.2">
      <c r="C145" s="14"/>
      <c r="D145" s="14"/>
    </row>
    <row r="146" spans="3:4" x14ac:dyDescent="0.2">
      <c r="C146" s="14"/>
      <c r="D146" s="14"/>
    </row>
    <row r="147" spans="3:4" x14ac:dyDescent="0.2">
      <c r="C147" s="14"/>
      <c r="D147" s="14"/>
    </row>
    <row r="149" spans="3:4" x14ac:dyDescent="0.2">
      <c r="C149" s="11"/>
      <c r="D149" s="11"/>
    </row>
  </sheetData>
  <mergeCells count="6">
    <mergeCell ref="A115:D115"/>
    <mergeCell ref="A1:D1"/>
    <mergeCell ref="A32:D32"/>
    <mergeCell ref="A57:D57"/>
    <mergeCell ref="A88:D88"/>
    <mergeCell ref="A2:G2"/>
  </mergeCells>
  <phoneticPr fontId="2" type="noConversion"/>
  <printOptions horizontalCentered="1" verticalCentered="1" gridLines="1"/>
  <pageMargins left="0" right="0" top="0.39370078740157499" bottom="0.39370078740157499" header="0.511811023622047" footer="0.511811023622047"/>
  <pageSetup scale="95" orientation="portrait" r:id="rId1"/>
  <headerFooter alignWithMargins="0"/>
  <rowBreaks count="5" manualBreakCount="5">
    <brk id="35" max="16383" man="1"/>
    <brk id="56" max="16383" man="1"/>
    <brk id="86" max="16383" man="1"/>
    <brk id="113" max="16383" man="1"/>
    <brk id="1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zoomScaleNormal="100" workbookViewId="0">
      <selection activeCell="B3" sqref="B3:D26"/>
    </sheetView>
  </sheetViews>
  <sheetFormatPr defaultRowHeight="12.75" x14ac:dyDescent="0.2"/>
  <cols>
    <col min="1" max="1" width="13" customWidth="1"/>
    <col min="2" max="2" width="40.85546875" customWidth="1"/>
    <col min="3" max="3" width="12.7109375" style="13" customWidth="1"/>
    <col min="4" max="4" width="12.85546875" style="14" customWidth="1"/>
    <col min="5" max="5" width="15.5703125" style="13" customWidth="1"/>
    <col min="6" max="6" width="14.140625" style="14" customWidth="1"/>
    <col min="7" max="7" width="13.5703125" style="13" customWidth="1"/>
    <col min="8" max="8" width="11.85546875" style="14" customWidth="1"/>
  </cols>
  <sheetData>
    <row r="1" spans="1:8" x14ac:dyDescent="0.2">
      <c r="A1" s="54"/>
      <c r="B1" s="54"/>
      <c r="C1" s="54"/>
      <c r="D1" s="54"/>
    </row>
    <row r="3" spans="1:8" x14ac:dyDescent="0.2">
      <c r="B3" s="37"/>
      <c r="C3" s="24"/>
      <c r="D3" s="27"/>
      <c r="E3" s="24"/>
      <c r="F3" s="25"/>
      <c r="G3" s="24"/>
      <c r="H3" s="25"/>
    </row>
    <row r="4" spans="1:8" s="29" customFormat="1" x14ac:dyDescent="0.2">
      <c r="A4" s="1"/>
      <c r="B4" s="1"/>
      <c r="C4" s="5"/>
      <c r="D4" s="28"/>
      <c r="E4" s="5"/>
      <c r="F4" s="6"/>
      <c r="G4" s="5"/>
      <c r="H4" s="6"/>
    </row>
    <row r="5" spans="1:8" x14ac:dyDescent="0.2">
      <c r="B5" s="42"/>
    </row>
    <row r="6" spans="1:8" x14ac:dyDescent="0.2">
      <c r="B6" s="42"/>
    </row>
    <row r="7" spans="1:8" x14ac:dyDescent="0.2">
      <c r="B7" s="42"/>
    </row>
    <row r="8" spans="1:8" x14ac:dyDescent="0.2">
      <c r="B8" s="42"/>
    </row>
    <row r="9" spans="1:8" x14ac:dyDescent="0.2">
      <c r="B9" s="42"/>
    </row>
    <row r="10" spans="1:8" ht="15" x14ac:dyDescent="0.35">
      <c r="B10" s="42"/>
      <c r="C10" s="51"/>
    </row>
    <row r="12" spans="1:8" x14ac:dyDescent="0.2">
      <c r="C12" s="10"/>
    </row>
    <row r="14" spans="1:8" x14ac:dyDescent="0.2">
      <c r="B14" s="42"/>
    </row>
    <row r="15" spans="1:8" x14ac:dyDescent="0.2">
      <c r="B15" s="42"/>
    </row>
    <row r="16" spans="1:8" x14ac:dyDescent="0.2">
      <c r="B16" s="42"/>
    </row>
    <row r="17" spans="1:3" ht="15" x14ac:dyDescent="0.35">
      <c r="B17" s="42"/>
      <c r="C17" s="51"/>
    </row>
    <row r="18" spans="1:3" x14ac:dyDescent="0.2">
      <c r="A18" s="12"/>
      <c r="B18" s="12"/>
    </row>
    <row r="19" spans="1:3" x14ac:dyDescent="0.2">
      <c r="C19" s="10"/>
    </row>
    <row r="21" spans="1:3" ht="15" x14ac:dyDescent="0.35">
      <c r="B21" s="42"/>
      <c r="C21" s="47"/>
    </row>
    <row r="22" spans="1:3" x14ac:dyDescent="0.2">
      <c r="A22" s="12"/>
      <c r="B22" s="12"/>
    </row>
    <row r="24" spans="1:3" x14ac:dyDescent="0.2">
      <c r="B24" s="42"/>
      <c r="C24" s="10"/>
    </row>
    <row r="38" spans="1:8" x14ac:dyDescent="0.2">
      <c r="B38" s="12"/>
    </row>
    <row r="40" spans="1:8" s="7" customFormat="1" x14ac:dyDescent="0.2">
      <c r="C40" s="21"/>
      <c r="D40" s="20"/>
      <c r="E40" s="21"/>
      <c r="F40" s="20"/>
      <c r="G40" s="21"/>
      <c r="H40" s="20"/>
    </row>
    <row r="42" spans="1:8" x14ac:dyDescent="0.2">
      <c r="C42" s="24"/>
      <c r="D42" s="27"/>
      <c r="E42" s="24"/>
      <c r="F42" s="25"/>
      <c r="G42" s="24"/>
      <c r="H42" s="25"/>
    </row>
    <row r="43" spans="1:8" x14ac:dyDescent="0.2">
      <c r="A43" s="1"/>
      <c r="B43" s="1"/>
      <c r="C43" s="5"/>
      <c r="D43" s="28"/>
      <c r="E43" s="5"/>
      <c r="F43" s="6"/>
      <c r="G43" s="5"/>
      <c r="H43" s="6"/>
    </row>
    <row r="44" spans="1:8" x14ac:dyDescent="0.2">
      <c r="A44" s="1"/>
      <c r="B44" s="1"/>
    </row>
    <row r="78" spans="1:8" x14ac:dyDescent="0.2">
      <c r="C78" s="24"/>
      <c r="D78" s="27"/>
      <c r="E78" s="24"/>
      <c r="F78" s="25"/>
      <c r="G78" s="24"/>
      <c r="H78" s="25"/>
    </row>
    <row r="79" spans="1:8" x14ac:dyDescent="0.2">
      <c r="A79" s="1"/>
      <c r="B79" s="1"/>
      <c r="C79" s="5"/>
      <c r="D79" s="28"/>
      <c r="E79" s="5"/>
      <c r="F79" s="6"/>
      <c r="G79" s="5"/>
      <c r="H79" s="6"/>
    </row>
    <row r="80" spans="1:8" x14ac:dyDescent="0.2">
      <c r="A80" s="1"/>
      <c r="B80" s="1"/>
    </row>
    <row r="82" spans="1:1" x14ac:dyDescent="0.2">
      <c r="A82" s="18"/>
    </row>
    <row r="110" spans="2:8" s="8" customFormat="1" x14ac:dyDescent="0.2">
      <c r="C110" s="10"/>
      <c r="D110" s="9"/>
      <c r="E110" s="10"/>
      <c r="F110" s="9"/>
      <c r="G110" s="10"/>
      <c r="H110" s="9"/>
    </row>
    <row r="111" spans="2:8" x14ac:dyDescent="0.2">
      <c r="B111" s="7"/>
    </row>
    <row r="113" spans="1:8" x14ac:dyDescent="0.2">
      <c r="C113" s="24"/>
      <c r="D113" s="27"/>
      <c r="E113" s="24"/>
      <c r="F113" s="25"/>
      <c r="G113" s="24"/>
      <c r="H113" s="25"/>
    </row>
    <row r="114" spans="1:8" x14ac:dyDescent="0.2">
      <c r="A114" s="1"/>
      <c r="B114" s="1"/>
      <c r="C114" s="5"/>
      <c r="D114" s="28"/>
      <c r="E114" s="5"/>
      <c r="F114" s="6"/>
      <c r="G114" s="5"/>
      <c r="H114" s="6"/>
    </row>
    <row r="115" spans="1:8" x14ac:dyDescent="0.2">
      <c r="A115" s="1"/>
      <c r="B115" s="1"/>
    </row>
    <row r="118" spans="1:8" x14ac:dyDescent="0.2">
      <c r="B118" s="12"/>
    </row>
    <row r="128" spans="1:8" x14ac:dyDescent="0.2">
      <c r="B128" s="12"/>
    </row>
    <row r="134" spans="2:2" x14ac:dyDescent="0.2">
      <c r="B134" s="12"/>
    </row>
    <row r="152" spans="1:8" x14ac:dyDescent="0.2">
      <c r="C152" s="24"/>
      <c r="D152" s="27"/>
      <c r="E152" s="24"/>
      <c r="F152" s="25"/>
      <c r="G152" s="24"/>
      <c r="H152" s="25"/>
    </row>
    <row r="153" spans="1:8" x14ac:dyDescent="0.2">
      <c r="A153" s="1"/>
      <c r="B153" s="1"/>
      <c r="C153" s="5"/>
      <c r="D153" s="28"/>
      <c r="E153" s="5"/>
      <c r="F153" s="6"/>
      <c r="G153" s="5"/>
      <c r="H153" s="6"/>
    </row>
    <row r="154" spans="1:8" x14ac:dyDescent="0.2">
      <c r="A154" s="1"/>
      <c r="B154" s="1"/>
    </row>
    <row r="176" spans="1:2" x14ac:dyDescent="0.2">
      <c r="A176" s="12"/>
      <c r="B176" s="12"/>
    </row>
    <row r="192" spans="3:8" x14ac:dyDescent="0.2">
      <c r="C192" s="24"/>
      <c r="D192" s="27"/>
      <c r="E192" s="24"/>
      <c r="F192" s="25"/>
      <c r="G192" s="24"/>
      <c r="H192" s="25"/>
    </row>
    <row r="193" spans="1:8" x14ac:dyDescent="0.2">
      <c r="A193" s="1"/>
      <c r="B193" s="1"/>
      <c r="C193" s="5"/>
      <c r="D193" s="28"/>
      <c r="E193" s="5"/>
      <c r="F193" s="6"/>
      <c r="G193" s="5"/>
      <c r="H193" s="6"/>
    </row>
    <row r="194" spans="1:8" x14ac:dyDescent="0.2">
      <c r="A194" s="1"/>
      <c r="B194" s="1"/>
    </row>
    <row r="204" spans="1:8" x14ac:dyDescent="0.2">
      <c r="B204" s="8"/>
    </row>
    <row r="205" spans="1:8" s="8" customFormat="1" x14ac:dyDescent="0.2">
      <c r="B205" s="7"/>
      <c r="C205" s="10"/>
      <c r="D205" s="9"/>
      <c r="E205" s="10"/>
      <c r="F205" s="9"/>
      <c r="G205" s="10"/>
      <c r="H205" s="9"/>
    </row>
    <row r="207" spans="1:8" s="8" customFormat="1" x14ac:dyDescent="0.2">
      <c r="A207" s="12"/>
      <c r="B207" s="12"/>
      <c r="C207" s="30"/>
      <c r="D207" s="17"/>
      <c r="E207" s="30"/>
      <c r="F207" s="17"/>
      <c r="G207" s="30"/>
      <c r="H207" s="9"/>
    </row>
    <row r="208" spans="1:8" s="8" customFormat="1" x14ac:dyDescent="0.2">
      <c r="A208" s="12"/>
      <c r="B208" s="12"/>
      <c r="C208" s="30"/>
      <c r="D208" s="17"/>
      <c r="E208" s="30"/>
      <c r="F208" s="17"/>
      <c r="G208" s="30"/>
      <c r="H208" s="9"/>
    </row>
    <row r="209" spans="1:8" s="8" customFormat="1" x14ac:dyDescent="0.2">
      <c r="A209" s="12"/>
      <c r="B209" s="12"/>
      <c r="C209" s="30"/>
      <c r="D209" s="17"/>
      <c r="E209" s="30"/>
      <c r="F209" s="17"/>
      <c r="G209" s="30"/>
      <c r="H209" s="9"/>
    </row>
    <row r="211" spans="1:8" s="8" customFormat="1" x14ac:dyDescent="0.2">
      <c r="C211" s="10"/>
      <c r="D211" s="9"/>
      <c r="E211" s="10"/>
      <c r="F211" s="9"/>
      <c r="G211" s="10"/>
      <c r="H211" s="9"/>
    </row>
    <row r="214" spans="1:8" x14ac:dyDescent="0.2">
      <c r="B214" s="8"/>
    </row>
    <row r="217" spans="1:8" x14ac:dyDescent="0.2">
      <c r="B217" s="8"/>
    </row>
  </sheetData>
  <mergeCells count="1">
    <mergeCell ref="A1:D1"/>
  </mergeCells>
  <phoneticPr fontId="2" type="noConversion"/>
  <printOptions horizontalCentered="1"/>
  <pageMargins left="0.75" right="0.75" top="1" bottom="1" header="0.5" footer="0.5"/>
  <pageSetup scale="94" orientation="portrait" r:id="rId1"/>
  <headerFooter alignWithMargins="0">
    <oddHeader>&amp;R&amp;P</oddHeader>
    <firstHeader>&amp;R&amp;P</firstHeader>
  </headerFooter>
  <rowBreaks count="4" manualBreakCount="4">
    <brk id="40" max="16383" man="1"/>
    <brk id="77" max="16383" man="1"/>
    <brk id="112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2014 Detail Operating</vt:lpstr>
      <vt:lpstr>Capital</vt:lpstr>
      <vt:lpstr>Overview</vt:lpstr>
      <vt:lpstr>'2014 Detail Operating'!Print_Area</vt:lpstr>
    </vt:vector>
  </TitlesOfParts>
  <Company>Village of Point Edward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pcrampWireless</dc:creator>
  <cp:lastModifiedBy>deputyclerk</cp:lastModifiedBy>
  <cp:lastPrinted>2015-06-25T18:56:30Z</cp:lastPrinted>
  <dcterms:created xsi:type="dcterms:W3CDTF">2006-02-28T16:42:14Z</dcterms:created>
  <dcterms:modified xsi:type="dcterms:W3CDTF">2015-08-05T19:40:20Z</dcterms:modified>
</cp:coreProperties>
</file>